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defaultThemeVersion="124226"/>
  <mc:AlternateContent xmlns:mc="http://schemas.openxmlformats.org/markup-compatibility/2006">
    <mc:Choice Requires="x15">
      <x15ac:absPath xmlns:x15ac="http://schemas.microsoft.com/office/spreadsheetml/2010/11/ac" url="C:\Users\SAS2020\Downloads\"/>
    </mc:Choice>
  </mc:AlternateContent>
  <xr:revisionPtr revIDLastSave="0" documentId="13_ncr:1_{7E70E95A-7321-4B4B-8CC7-E809BE35172F}" xr6:coauthVersionLast="45" xr6:coauthVersionMax="45" xr10:uidLastSave="{00000000-0000-0000-0000-000000000000}"/>
  <bookViews>
    <workbookView xWindow="-120" yWindow="-120" windowWidth="20730" windowHeight="11160" activeTab="1" xr2:uid="{00000000-000D-0000-FFFF-FFFF00000000}"/>
  </bookViews>
  <sheets>
    <sheet name="ACTA DE APERTURA" sheetId="73" r:id="rId1"/>
    <sheet name="VERIFICACIÓN JURÍDICA" sheetId="74" r:id="rId2"/>
    <sheet name="VERIFICACIÓN FINANCIERA" sheetId="75" r:id="rId3"/>
    <sheet name="VERIFICACIÓN TÉCNICA" sheetId="57" r:id="rId4"/>
    <sheet name="VTE" sheetId="33" r:id="rId5"/>
    <sheet name="CORREC. ARITM. GENERAL1" sheetId="72" state="hidden" r:id="rId6"/>
    <sheet name="CORREC. ARITM. GENERAL" sheetId="65"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3">'VERIFICACIÓN TÉCNICA'!$A$1:$H$87</definedName>
    <definedName name="_xlnm.Print_Area" localSheetId="4">VTE!$A$1:$Q$76</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6" hidden="1">{"'Hoja1'!$A$1:$I$70"}</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6">'[17]VERIFICACION TECNICA'!$A$34:$B$37</definedName>
    <definedName name="formula" localSheetId="3">'VERIFICACIÓN TÉCNICA'!$A$49:$B$52</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6"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[18]Insumos!$A$4:$A$1761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'[19]Planes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[19]Soluciones!$B$7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'[20]062'!$A$1:$G$7</definedName>
    <definedName name="_xlnm.Print_Titles" localSheetId="3">'VERIFICACIÓN TÉCNICA'!$A:$B,'VERIFICACIÓN TÉCNICA'!$1:$11</definedName>
    <definedName name="_xlnm.Print_Titles" localSheetId="4">VTE!$A:$E,VTE!$1:$18</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[21]Mat!$A$11:$A$1041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53" i="33" l="1"/>
  <c r="P53" i="33" s="1"/>
  <c r="L13" i="33" l="1"/>
  <c r="K53" i="33"/>
  <c r="L53" i="33" s="1"/>
  <c r="H13" i="33"/>
  <c r="D15" i="33" l="1"/>
  <c r="K17" i="33" l="1"/>
  <c r="O29" i="33" l="1"/>
  <c r="P13" i="33"/>
  <c r="G53" i="33" l="1"/>
  <c r="O41" i="33"/>
  <c r="O7" i="33" s="1"/>
  <c r="K41" i="33"/>
  <c r="G41" i="33"/>
  <c r="K29" i="33"/>
  <c r="G29" i="33"/>
  <c r="K15" i="33" l="1"/>
  <c r="L15" i="33" s="1"/>
  <c r="G15" i="33"/>
  <c r="H15" i="33" s="1"/>
  <c r="G5" i="33"/>
  <c r="G16" i="33"/>
  <c r="G6" i="33"/>
  <c r="O17" i="33"/>
  <c r="O15" i="33"/>
  <c r="P15" i="33" s="1"/>
  <c r="O5" i="33"/>
  <c r="O16" i="33"/>
  <c r="O6" i="33"/>
  <c r="K16" i="33"/>
  <c r="O13" i="33" l="1"/>
  <c r="K13" i="33"/>
  <c r="K6" i="33"/>
  <c r="K7" i="33"/>
  <c r="K5" i="33"/>
  <c r="G17" i="33"/>
  <c r="G7" i="33"/>
  <c r="G13" i="33" l="1"/>
  <c r="K168" i="72" l="1"/>
  <c r="H168" i="72"/>
  <c r="I10" i="72"/>
  <c r="A3" i="72" l="1"/>
  <c r="D168" i="72"/>
  <c r="M168" i="72" s="1"/>
  <c r="M163" i="72"/>
  <c r="J163" i="72"/>
  <c r="M162" i="72"/>
  <c r="J162" i="72"/>
  <c r="M161" i="72"/>
  <c r="J161" i="72"/>
  <c r="M160" i="72"/>
  <c r="L160" i="72"/>
  <c r="J160" i="72"/>
  <c r="I160" i="72"/>
  <c r="G160" i="72"/>
  <c r="M159" i="72"/>
  <c r="L159" i="72"/>
  <c r="J159" i="72"/>
  <c r="I159" i="72"/>
  <c r="M158" i="72"/>
  <c r="L158" i="72"/>
  <c r="J158" i="72"/>
  <c r="I158" i="72"/>
  <c r="G158" i="72"/>
  <c r="M157" i="72"/>
  <c r="L157" i="72"/>
  <c r="J157" i="72"/>
  <c r="I157" i="72"/>
  <c r="G157" i="72"/>
  <c r="M156" i="72"/>
  <c r="L156" i="72"/>
  <c r="J156" i="72"/>
  <c r="I156" i="72"/>
  <c r="G156" i="72"/>
  <c r="M155" i="72"/>
  <c r="L155" i="72"/>
  <c r="J155" i="72"/>
  <c r="I155" i="72"/>
  <c r="G155" i="72"/>
  <c r="M154" i="72"/>
  <c r="L154" i="72"/>
  <c r="J154" i="72"/>
  <c r="I154" i="72"/>
  <c r="G154" i="72"/>
  <c r="M153" i="72"/>
  <c r="L153" i="72"/>
  <c r="J153" i="72"/>
  <c r="I153" i="72"/>
  <c r="G153" i="72"/>
  <c r="M152" i="72"/>
  <c r="L152" i="72"/>
  <c r="J152" i="72"/>
  <c r="I152" i="72"/>
  <c r="G152" i="72"/>
  <c r="M151" i="72"/>
  <c r="L151" i="72"/>
  <c r="J151" i="72"/>
  <c r="I151" i="72"/>
  <c r="G151" i="72"/>
  <c r="M150" i="72"/>
  <c r="L150" i="72"/>
  <c r="J150" i="72"/>
  <c r="I150" i="72"/>
  <c r="G150" i="72"/>
  <c r="M149" i="72"/>
  <c r="L149" i="72"/>
  <c r="J149" i="72"/>
  <c r="I149" i="72"/>
  <c r="G149" i="72"/>
  <c r="M148" i="72"/>
  <c r="L148" i="72"/>
  <c r="J148" i="72"/>
  <c r="I148" i="72"/>
  <c r="M147" i="72"/>
  <c r="J147" i="72"/>
  <c r="M146" i="72"/>
  <c r="L146" i="72"/>
  <c r="J146" i="72"/>
  <c r="I146" i="72"/>
  <c r="G146" i="72"/>
  <c r="M145" i="72"/>
  <c r="L145" i="72"/>
  <c r="J145" i="72"/>
  <c r="I145" i="72"/>
  <c r="G145" i="72"/>
  <c r="M144" i="72"/>
  <c r="L144" i="72"/>
  <c r="J144" i="72"/>
  <c r="I144" i="72"/>
  <c r="G144" i="72"/>
  <c r="M143" i="72"/>
  <c r="L143" i="72"/>
  <c r="J143" i="72"/>
  <c r="I143" i="72"/>
  <c r="G143" i="72"/>
  <c r="M142" i="72"/>
  <c r="L142" i="72"/>
  <c r="J142" i="72"/>
  <c r="I142" i="72"/>
  <c r="G142" i="72"/>
  <c r="M141" i="72"/>
  <c r="L141" i="72"/>
  <c r="J141" i="72"/>
  <c r="I141" i="72"/>
  <c r="G141" i="72"/>
  <c r="M140" i="72"/>
  <c r="L140" i="72"/>
  <c r="J140" i="72"/>
  <c r="I140" i="72"/>
  <c r="G140" i="72"/>
  <c r="M139" i="72"/>
  <c r="L139" i="72"/>
  <c r="J139" i="72"/>
  <c r="I139" i="72"/>
  <c r="G139" i="72"/>
  <c r="M138" i="72"/>
  <c r="L138" i="72"/>
  <c r="J138" i="72"/>
  <c r="I138" i="72"/>
  <c r="G138" i="72"/>
  <c r="M137" i="72"/>
  <c r="L137" i="72"/>
  <c r="J137" i="72"/>
  <c r="I137" i="72"/>
  <c r="G137" i="72"/>
  <c r="M136" i="72"/>
  <c r="L136" i="72"/>
  <c r="J136" i="72"/>
  <c r="I136" i="72"/>
  <c r="G136" i="72"/>
  <c r="M135" i="72"/>
  <c r="L135" i="72"/>
  <c r="J135" i="72"/>
  <c r="I135" i="72"/>
  <c r="G135" i="72"/>
  <c r="M134" i="72"/>
  <c r="L134" i="72"/>
  <c r="J134" i="72"/>
  <c r="I134" i="72"/>
  <c r="G134" i="72"/>
  <c r="M133" i="72"/>
  <c r="L133" i="72"/>
  <c r="J133" i="72"/>
  <c r="I133" i="72"/>
  <c r="G133" i="72"/>
  <c r="M132" i="72"/>
  <c r="L132" i="72"/>
  <c r="J132" i="72"/>
  <c r="I132" i="72"/>
  <c r="G132" i="72"/>
  <c r="M131" i="72"/>
  <c r="L131" i="72"/>
  <c r="J131" i="72"/>
  <c r="I131" i="72"/>
  <c r="G131" i="72"/>
  <c r="M130" i="72"/>
  <c r="L130" i="72"/>
  <c r="J130" i="72"/>
  <c r="I130" i="72"/>
  <c r="G130" i="72"/>
  <c r="M129" i="72"/>
  <c r="L129" i="72"/>
  <c r="J129" i="72"/>
  <c r="I129" i="72"/>
  <c r="G129" i="72"/>
  <c r="M128" i="72"/>
  <c r="L128" i="72"/>
  <c r="J128" i="72"/>
  <c r="I128" i="72"/>
  <c r="G128" i="72"/>
  <c r="M127" i="72"/>
  <c r="L127" i="72"/>
  <c r="J127" i="72"/>
  <c r="I127" i="72"/>
  <c r="G127" i="72"/>
  <c r="M126" i="72"/>
  <c r="L126" i="72"/>
  <c r="J126" i="72"/>
  <c r="I126" i="72"/>
  <c r="G126" i="72"/>
  <c r="M125" i="72"/>
  <c r="L125" i="72"/>
  <c r="J125" i="72"/>
  <c r="I125" i="72"/>
  <c r="G125" i="72"/>
  <c r="M124" i="72"/>
  <c r="L124" i="72"/>
  <c r="J124" i="72"/>
  <c r="I124" i="72"/>
  <c r="G124" i="72"/>
  <c r="M123" i="72"/>
  <c r="L123" i="72"/>
  <c r="J123" i="72"/>
  <c r="I123" i="72"/>
  <c r="G123" i="72"/>
  <c r="G147" i="72" s="1"/>
  <c r="M122" i="72"/>
  <c r="L122" i="72"/>
  <c r="L147" i="72" s="1"/>
  <c r="J122" i="72"/>
  <c r="I122" i="72"/>
  <c r="G122" i="72"/>
  <c r="M121" i="72"/>
  <c r="L121" i="72"/>
  <c r="J121" i="72"/>
  <c r="I121" i="72"/>
  <c r="M120" i="72"/>
  <c r="J120" i="72"/>
  <c r="M119" i="72"/>
  <c r="L119" i="72"/>
  <c r="J119" i="72"/>
  <c r="I119" i="72"/>
  <c r="G119" i="72"/>
  <c r="M118" i="72"/>
  <c r="L118" i="72"/>
  <c r="J118" i="72"/>
  <c r="I118" i="72"/>
  <c r="G118" i="72"/>
  <c r="M117" i="72"/>
  <c r="L117" i="72"/>
  <c r="J117" i="72"/>
  <c r="I117" i="72"/>
  <c r="G117" i="72"/>
  <c r="M116" i="72"/>
  <c r="L116" i="72"/>
  <c r="J116" i="72"/>
  <c r="I116" i="72"/>
  <c r="G116" i="72"/>
  <c r="M115" i="72"/>
  <c r="L115" i="72"/>
  <c r="J115" i="72"/>
  <c r="I115" i="72"/>
  <c r="G115" i="72"/>
  <c r="M114" i="72"/>
  <c r="L114" i="72"/>
  <c r="J114" i="72"/>
  <c r="I114" i="72"/>
  <c r="G114" i="72"/>
  <c r="M113" i="72"/>
  <c r="L113" i="72"/>
  <c r="J113" i="72"/>
  <c r="I113" i="72"/>
  <c r="G113" i="72"/>
  <c r="M112" i="72"/>
  <c r="L112" i="72"/>
  <c r="J112" i="72"/>
  <c r="I112" i="72"/>
  <c r="G112" i="72"/>
  <c r="M111" i="72"/>
  <c r="L111" i="72"/>
  <c r="J111" i="72"/>
  <c r="I111" i="72"/>
  <c r="G111" i="72"/>
  <c r="M110" i="72"/>
  <c r="L110" i="72"/>
  <c r="J110" i="72"/>
  <c r="I110" i="72"/>
  <c r="G110" i="72"/>
  <c r="M109" i="72"/>
  <c r="L109" i="72"/>
  <c r="J109" i="72"/>
  <c r="I109" i="72"/>
  <c r="G109" i="72"/>
  <c r="M108" i="72"/>
  <c r="L108" i="72"/>
  <c r="J108" i="72"/>
  <c r="I108" i="72"/>
  <c r="G108" i="72"/>
  <c r="M107" i="72"/>
  <c r="L107" i="72"/>
  <c r="J107" i="72"/>
  <c r="I107" i="72"/>
  <c r="G107" i="72"/>
  <c r="M106" i="72"/>
  <c r="L106" i="72"/>
  <c r="J106" i="72"/>
  <c r="I106" i="72"/>
  <c r="G106" i="72"/>
  <c r="M105" i="72"/>
  <c r="L105" i="72"/>
  <c r="J105" i="72"/>
  <c r="I105" i="72"/>
  <c r="G105" i="72"/>
  <c r="M104" i="72"/>
  <c r="L104" i="72"/>
  <c r="J104" i="72"/>
  <c r="I104" i="72"/>
  <c r="G104" i="72"/>
  <c r="M103" i="72"/>
  <c r="L103" i="72"/>
  <c r="J103" i="72"/>
  <c r="I103" i="72"/>
  <c r="G103" i="72"/>
  <c r="M102" i="72"/>
  <c r="L102" i="72"/>
  <c r="J102" i="72"/>
  <c r="I102" i="72"/>
  <c r="G102" i="72"/>
  <c r="M101" i="72"/>
  <c r="L101" i="72"/>
  <c r="J101" i="72"/>
  <c r="I101" i="72"/>
  <c r="G101" i="72"/>
  <c r="M100" i="72"/>
  <c r="L100" i="72"/>
  <c r="J100" i="72"/>
  <c r="I100" i="72"/>
  <c r="G100" i="72"/>
  <c r="M99" i="72"/>
  <c r="L99" i="72"/>
  <c r="J99" i="72"/>
  <c r="I99" i="72"/>
  <c r="G99" i="72"/>
  <c r="M98" i="72"/>
  <c r="L98" i="72"/>
  <c r="J98" i="72"/>
  <c r="I98" i="72"/>
  <c r="G98" i="72"/>
  <c r="M97" i="72"/>
  <c r="L97" i="72"/>
  <c r="J97" i="72"/>
  <c r="I97" i="72"/>
  <c r="G97" i="72"/>
  <c r="M96" i="72"/>
  <c r="L96" i="72"/>
  <c r="J96" i="72"/>
  <c r="I96" i="72"/>
  <c r="M95" i="72"/>
  <c r="L95" i="72"/>
  <c r="J95" i="72"/>
  <c r="I95" i="72"/>
  <c r="M94" i="72"/>
  <c r="J94" i="72"/>
  <c r="M93" i="72"/>
  <c r="L93" i="72"/>
  <c r="J93" i="72"/>
  <c r="I93" i="72"/>
  <c r="G93" i="72"/>
  <c r="M92" i="72"/>
  <c r="L92" i="72"/>
  <c r="J92" i="72"/>
  <c r="I92" i="72"/>
  <c r="G92" i="72"/>
  <c r="M91" i="72"/>
  <c r="L91" i="72"/>
  <c r="J91" i="72"/>
  <c r="I91" i="72"/>
  <c r="G91" i="72"/>
  <c r="M90" i="72"/>
  <c r="L90" i="72"/>
  <c r="J90" i="72"/>
  <c r="I90" i="72"/>
  <c r="G90" i="72"/>
  <c r="M89" i="72"/>
  <c r="L89" i="72"/>
  <c r="J89" i="72"/>
  <c r="I89" i="72"/>
  <c r="M88" i="72"/>
  <c r="J88" i="72"/>
  <c r="M87" i="72"/>
  <c r="L87" i="72"/>
  <c r="J87" i="72"/>
  <c r="I87" i="72"/>
  <c r="G87" i="72"/>
  <c r="M86" i="72"/>
  <c r="L86" i="72"/>
  <c r="J86" i="72"/>
  <c r="I86" i="72"/>
  <c r="G86" i="72"/>
  <c r="M85" i="72"/>
  <c r="L85" i="72"/>
  <c r="J85" i="72"/>
  <c r="I85" i="72"/>
  <c r="G85" i="72"/>
  <c r="M84" i="72"/>
  <c r="L84" i="72"/>
  <c r="J84" i="72"/>
  <c r="I84" i="72"/>
  <c r="G84" i="72"/>
  <c r="M83" i="72"/>
  <c r="L83" i="72"/>
  <c r="J83" i="72"/>
  <c r="I83" i="72"/>
  <c r="G83" i="72"/>
  <c r="M82" i="72"/>
  <c r="L82" i="72"/>
  <c r="J82" i="72"/>
  <c r="I82" i="72"/>
  <c r="M81" i="72"/>
  <c r="J81" i="72"/>
  <c r="M80" i="72"/>
  <c r="L80" i="72"/>
  <c r="J80" i="72"/>
  <c r="I80" i="72"/>
  <c r="G80" i="72"/>
  <c r="M79" i="72"/>
  <c r="L79" i="72"/>
  <c r="J79" i="72"/>
  <c r="I79" i="72"/>
  <c r="G79" i="72"/>
  <c r="M78" i="72"/>
  <c r="L78" i="72"/>
  <c r="J78" i="72"/>
  <c r="I78" i="72"/>
  <c r="G78" i="72"/>
  <c r="M77" i="72"/>
  <c r="L77" i="72"/>
  <c r="J77" i="72"/>
  <c r="I77" i="72"/>
  <c r="M76" i="72"/>
  <c r="J76" i="72"/>
  <c r="M75" i="72"/>
  <c r="L75" i="72"/>
  <c r="J75" i="72"/>
  <c r="I75" i="72"/>
  <c r="G75" i="72"/>
  <c r="M74" i="72"/>
  <c r="L74" i="72"/>
  <c r="J74" i="72"/>
  <c r="I74" i="72"/>
  <c r="G74" i="72"/>
  <c r="M73" i="72"/>
  <c r="L73" i="72"/>
  <c r="J73" i="72"/>
  <c r="I73" i="72"/>
  <c r="M72" i="72"/>
  <c r="J72" i="72"/>
  <c r="M71" i="72"/>
  <c r="L71" i="72"/>
  <c r="L72" i="72" s="1"/>
  <c r="J71" i="72"/>
  <c r="I71" i="72"/>
  <c r="I72" i="72" s="1"/>
  <c r="G71" i="72"/>
  <c r="G72" i="72" s="1"/>
  <c r="M70" i="72"/>
  <c r="L70" i="72"/>
  <c r="J70" i="72"/>
  <c r="I70" i="72"/>
  <c r="M69" i="72"/>
  <c r="J69" i="72"/>
  <c r="M68" i="72"/>
  <c r="L68" i="72"/>
  <c r="J68" i="72"/>
  <c r="I68" i="72"/>
  <c r="G68" i="72"/>
  <c r="M67" i="72"/>
  <c r="L67" i="72"/>
  <c r="J67" i="72"/>
  <c r="I67" i="72"/>
  <c r="G67" i="72"/>
  <c r="M66" i="72"/>
  <c r="L66" i="72"/>
  <c r="J66" i="72"/>
  <c r="I66" i="72"/>
  <c r="G66" i="72"/>
  <c r="M65" i="72"/>
  <c r="L65" i="72"/>
  <c r="J65" i="72"/>
  <c r="I65" i="72"/>
  <c r="G65" i="72"/>
  <c r="M64" i="72"/>
  <c r="L64" i="72"/>
  <c r="J64" i="72"/>
  <c r="I64" i="72"/>
  <c r="M63" i="72"/>
  <c r="J63" i="72"/>
  <c r="M62" i="72"/>
  <c r="L62" i="72"/>
  <c r="J62" i="72"/>
  <c r="I62" i="72"/>
  <c r="G62" i="72"/>
  <c r="M61" i="72"/>
  <c r="L61" i="72"/>
  <c r="J61" i="72"/>
  <c r="I61" i="72"/>
  <c r="G61" i="72"/>
  <c r="M60" i="72"/>
  <c r="L60" i="72"/>
  <c r="J60" i="72"/>
  <c r="I60" i="72"/>
  <c r="G60" i="72"/>
  <c r="M59" i="72"/>
  <c r="L59" i="72"/>
  <c r="J59" i="72"/>
  <c r="I59" i="72"/>
  <c r="G59" i="72"/>
  <c r="M58" i="72"/>
  <c r="L58" i="72"/>
  <c r="J58" i="72"/>
  <c r="I58" i="72"/>
  <c r="G58" i="72"/>
  <c r="M57" i="72"/>
  <c r="L57" i="72"/>
  <c r="J57" i="72"/>
  <c r="I57" i="72"/>
  <c r="G57" i="72"/>
  <c r="M56" i="72"/>
  <c r="L56" i="72"/>
  <c r="J56" i="72"/>
  <c r="I56" i="72"/>
  <c r="G56" i="72"/>
  <c r="M55" i="72"/>
  <c r="L55" i="72"/>
  <c r="J55" i="72"/>
  <c r="I55" i="72"/>
  <c r="M54" i="72"/>
  <c r="J54" i="72"/>
  <c r="M53" i="72"/>
  <c r="L53" i="72"/>
  <c r="J53" i="72"/>
  <c r="I53" i="72"/>
  <c r="G53" i="72"/>
  <c r="M52" i="72"/>
  <c r="L52" i="72"/>
  <c r="J52" i="72"/>
  <c r="I52" i="72"/>
  <c r="G52" i="72"/>
  <c r="M51" i="72"/>
  <c r="L51" i="72"/>
  <c r="J51" i="72"/>
  <c r="I51" i="72"/>
  <c r="G51" i="72"/>
  <c r="M50" i="72"/>
  <c r="L50" i="72"/>
  <c r="J50" i="72"/>
  <c r="I50" i="72"/>
  <c r="G50" i="72"/>
  <c r="M49" i="72"/>
  <c r="L49" i="72"/>
  <c r="J49" i="72"/>
  <c r="I49" i="72"/>
  <c r="M48" i="72"/>
  <c r="J48" i="72"/>
  <c r="M47" i="72"/>
  <c r="L47" i="72"/>
  <c r="J47" i="72"/>
  <c r="I47" i="72"/>
  <c r="G47" i="72"/>
  <c r="M46" i="72"/>
  <c r="L46" i="72"/>
  <c r="J46" i="72"/>
  <c r="I46" i="72"/>
  <c r="G46" i="72"/>
  <c r="M45" i="72"/>
  <c r="L45" i="72"/>
  <c r="J45" i="72"/>
  <c r="I45" i="72"/>
  <c r="G45" i="72"/>
  <c r="M44" i="72"/>
  <c r="L44" i="72"/>
  <c r="J44" i="72"/>
  <c r="I44" i="72"/>
  <c r="G44" i="72"/>
  <c r="M43" i="72"/>
  <c r="L43" i="72"/>
  <c r="J43" i="72"/>
  <c r="I43" i="72"/>
  <c r="G43" i="72"/>
  <c r="M42" i="72"/>
  <c r="L42" i="72"/>
  <c r="J42" i="72"/>
  <c r="I42" i="72"/>
  <c r="G42" i="72"/>
  <c r="M41" i="72"/>
  <c r="L41" i="72"/>
  <c r="J41" i="72"/>
  <c r="I41" i="72"/>
  <c r="G41" i="72"/>
  <c r="M40" i="72"/>
  <c r="L40" i="72"/>
  <c r="J40" i="72"/>
  <c r="I40" i="72"/>
  <c r="G40" i="72"/>
  <c r="M39" i="72"/>
  <c r="L39" i="72"/>
  <c r="J39" i="72"/>
  <c r="I39" i="72"/>
  <c r="G39" i="72"/>
  <c r="M38" i="72"/>
  <c r="L38" i="72"/>
  <c r="J38" i="72"/>
  <c r="I38" i="72"/>
  <c r="G38" i="72"/>
  <c r="M37" i="72"/>
  <c r="L37" i="72"/>
  <c r="J37" i="72"/>
  <c r="I37" i="72"/>
  <c r="G37" i="72"/>
  <c r="M36" i="72"/>
  <c r="L36" i="72"/>
  <c r="J36" i="72"/>
  <c r="I36" i="72"/>
  <c r="G36" i="72"/>
  <c r="M35" i="72"/>
  <c r="L35" i="72"/>
  <c r="J35" i="72"/>
  <c r="I35" i="72"/>
  <c r="G35" i="72"/>
  <c r="M34" i="72"/>
  <c r="L34" i="72"/>
  <c r="J34" i="72"/>
  <c r="I34" i="72"/>
  <c r="G34" i="72"/>
  <c r="M33" i="72"/>
  <c r="L33" i="72"/>
  <c r="J33" i="72"/>
  <c r="I33" i="72"/>
  <c r="G33" i="72"/>
  <c r="M32" i="72"/>
  <c r="L32" i="72"/>
  <c r="J32" i="72"/>
  <c r="I32" i="72"/>
  <c r="G32" i="72"/>
  <c r="M31" i="72"/>
  <c r="L31" i="72"/>
  <c r="J31" i="72"/>
  <c r="I31" i="72"/>
  <c r="M30" i="72"/>
  <c r="J30" i="72"/>
  <c r="M29" i="72"/>
  <c r="L29" i="72"/>
  <c r="L30" i="72" s="1"/>
  <c r="J29" i="72"/>
  <c r="I29" i="72"/>
  <c r="I30" i="72" s="1"/>
  <c r="G29" i="72"/>
  <c r="G30" i="72" s="1"/>
  <c r="M28" i="72"/>
  <c r="L28" i="72"/>
  <c r="J28" i="72"/>
  <c r="I28" i="72"/>
  <c r="M27" i="72"/>
  <c r="J27" i="72"/>
  <c r="M26" i="72"/>
  <c r="L26" i="72"/>
  <c r="J26" i="72"/>
  <c r="I26" i="72"/>
  <c r="G26" i="72"/>
  <c r="M25" i="72"/>
  <c r="L25" i="72"/>
  <c r="J25" i="72"/>
  <c r="I25" i="72"/>
  <c r="G25" i="72"/>
  <c r="M24" i="72"/>
  <c r="L24" i="72"/>
  <c r="J24" i="72"/>
  <c r="I24" i="72"/>
  <c r="G24" i="72"/>
  <c r="M23" i="72"/>
  <c r="L23" i="72"/>
  <c r="J23" i="72"/>
  <c r="I23" i="72"/>
  <c r="G23" i="72"/>
  <c r="M22" i="72"/>
  <c r="L22" i="72"/>
  <c r="J22" i="72"/>
  <c r="I22" i="72"/>
  <c r="M21" i="72"/>
  <c r="J21" i="72"/>
  <c r="M20" i="72"/>
  <c r="L20" i="72"/>
  <c r="J20" i="72"/>
  <c r="I20" i="72"/>
  <c r="G20" i="72"/>
  <c r="M19" i="72"/>
  <c r="L19" i="72"/>
  <c r="J19" i="72"/>
  <c r="I19" i="72"/>
  <c r="G19" i="72"/>
  <c r="M18" i="72"/>
  <c r="L18" i="72"/>
  <c r="J18" i="72"/>
  <c r="I18" i="72"/>
  <c r="G18" i="72"/>
  <c r="M17" i="72"/>
  <c r="L17" i="72"/>
  <c r="J17" i="72"/>
  <c r="I17" i="72"/>
  <c r="G17" i="72"/>
  <c r="M16" i="72"/>
  <c r="L16" i="72"/>
  <c r="J16" i="72"/>
  <c r="I16" i="72"/>
  <c r="G16" i="72"/>
  <c r="M15" i="72"/>
  <c r="L15" i="72"/>
  <c r="J15" i="72"/>
  <c r="I15" i="72"/>
  <c r="G15" i="72"/>
  <c r="M14" i="72"/>
  <c r="L14" i="72"/>
  <c r="J14" i="72"/>
  <c r="I14" i="72"/>
  <c r="M13" i="72"/>
  <c r="J13" i="72"/>
  <c r="M12" i="72"/>
  <c r="L12" i="72"/>
  <c r="J12" i="72"/>
  <c r="I12" i="72"/>
  <c r="G12" i="72"/>
  <c r="M11" i="72"/>
  <c r="L11" i="72"/>
  <c r="J11" i="72"/>
  <c r="I11" i="72"/>
  <c r="I13" i="72" s="1"/>
  <c r="G11" i="72"/>
  <c r="M10" i="72"/>
  <c r="L10" i="72"/>
  <c r="J10" i="72"/>
  <c r="G10" i="72"/>
  <c r="M9" i="72"/>
  <c r="L9" i="72"/>
  <c r="J9" i="72"/>
  <c r="I9" i="72"/>
  <c r="G76" i="72" l="1"/>
  <c r="I76" i="72"/>
  <c r="G81" i="72"/>
  <c r="G94" i="72"/>
  <c r="I48" i="72"/>
  <c r="G69" i="72"/>
  <c r="G13" i="72"/>
  <c r="L13" i="72"/>
  <c r="G21" i="72"/>
  <c r="G27" i="72"/>
  <c r="G48" i="72"/>
  <c r="G54" i="72"/>
  <c r="G63" i="72"/>
  <c r="L63" i="72"/>
  <c r="L76" i="72"/>
  <c r="G88" i="72"/>
  <c r="L88" i="72"/>
  <c r="G120" i="72"/>
  <c r="I161" i="72"/>
  <c r="G161" i="72"/>
  <c r="J168" i="72"/>
  <c r="L48" i="72"/>
  <c r="L81" i="72"/>
  <c r="L94" i="72"/>
  <c r="L69" i="72"/>
  <c r="L21" i="72"/>
  <c r="L27" i="72"/>
  <c r="L54" i="72"/>
  <c r="L120" i="72"/>
  <c r="L162" i="72" s="1"/>
  <c r="L161" i="72"/>
  <c r="I120" i="72"/>
  <c r="I81" i="72"/>
  <c r="I27" i="72"/>
  <c r="I54" i="72"/>
  <c r="I88" i="72"/>
  <c r="I94" i="72"/>
  <c r="I63" i="72"/>
  <c r="I69" i="72"/>
  <c r="I147" i="72"/>
  <c r="I21" i="72"/>
  <c r="B58" i="57"/>
  <c r="B59" i="57" s="1"/>
  <c r="I162" i="72" l="1"/>
  <c r="L164" i="72"/>
  <c r="G162" i="72"/>
  <c r="G164" i="72" s="1"/>
  <c r="L167" i="72"/>
  <c r="L169" i="72" s="1"/>
  <c r="L166" i="72"/>
  <c r="L165" i="72"/>
  <c r="I164" i="72"/>
  <c r="G167" i="72" l="1"/>
  <c r="G169" i="72" s="1"/>
  <c r="G165" i="72"/>
  <c r="G166" i="72"/>
  <c r="L168" i="72"/>
  <c r="L170" i="72" s="1"/>
  <c r="L174" i="72" s="1"/>
  <c r="I165" i="72"/>
  <c r="I167" i="72"/>
  <c r="I169" i="72" s="1"/>
  <c r="I166" i="72"/>
  <c r="G168" i="72" l="1"/>
  <c r="G170" i="72"/>
  <c r="G172" i="72" s="1"/>
  <c r="M174" i="72" s="1"/>
  <c r="L177" i="72"/>
  <c r="L178" i="72" s="1"/>
  <c r="M178" i="72" s="1"/>
  <c r="I168" i="72"/>
  <c r="I170" i="72" s="1"/>
  <c r="I174" i="72" s="1"/>
  <c r="I175" i="72" s="1"/>
  <c r="J175" i="72" s="1"/>
  <c r="H29" i="33" l="1"/>
  <c r="J174" i="72"/>
  <c r="L175" i="72"/>
  <c r="M175" i="72" s="1"/>
  <c r="K180" i="72" s="1"/>
  <c r="I177" i="72"/>
  <c r="I178" i="72" s="1"/>
  <c r="J178" i="72" s="1"/>
  <c r="D39" i="57"/>
  <c r="H180" i="72"/>
  <c r="P41" i="33" l="1"/>
  <c r="H41" i="33"/>
  <c r="O4" i="33" l="1"/>
  <c r="H15" i="57" s="1"/>
  <c r="G15" i="57" s="1"/>
  <c r="P29" i="33"/>
  <c r="L41" i="33"/>
  <c r="L29" i="33"/>
  <c r="K315" i="65"/>
  <c r="H315" i="65"/>
  <c r="A3" i="65"/>
  <c r="P4" i="33" l="1"/>
  <c r="K316" i="65"/>
  <c r="J308" i="65"/>
  <c r="H316" i="65" l="1"/>
  <c r="H309" i="65" l="1"/>
  <c r="G308" i="65"/>
  <c r="J3" i="65" l="1"/>
  <c r="G3" i="65"/>
  <c r="K309" i="65"/>
  <c r="K306" i="65"/>
  <c r="K307" i="65"/>
  <c r="K305" i="65"/>
  <c r="K11" i="65"/>
  <c r="L11" i="65"/>
  <c r="K12" i="65"/>
  <c r="L12" i="65"/>
  <c r="K13" i="65"/>
  <c r="L13" i="65"/>
  <c r="K14" i="65"/>
  <c r="L14" i="65"/>
  <c r="K15" i="65"/>
  <c r="L15" i="65"/>
  <c r="K16" i="65"/>
  <c r="L16" i="65"/>
  <c r="K17" i="65"/>
  <c r="L17" i="65"/>
  <c r="K18" i="65"/>
  <c r="L18" i="65"/>
  <c r="K19" i="65"/>
  <c r="L19" i="65"/>
  <c r="K20" i="65"/>
  <c r="L20" i="65"/>
  <c r="K21" i="65"/>
  <c r="L21" i="65"/>
  <c r="K22" i="65"/>
  <c r="L22" i="65"/>
  <c r="K23" i="65"/>
  <c r="L23" i="65"/>
  <c r="K24" i="65"/>
  <c r="L24" i="65"/>
  <c r="K25" i="65"/>
  <c r="L25" i="65"/>
  <c r="K26" i="65"/>
  <c r="L26" i="65"/>
  <c r="K27" i="65"/>
  <c r="L27" i="65"/>
  <c r="K28" i="65"/>
  <c r="L28" i="65"/>
  <c r="K29" i="65"/>
  <c r="L29" i="65"/>
  <c r="K30" i="65"/>
  <c r="L30" i="65"/>
  <c r="K31" i="65"/>
  <c r="L31" i="65"/>
  <c r="K32" i="65"/>
  <c r="L32" i="65"/>
  <c r="K33" i="65"/>
  <c r="L33" i="65"/>
  <c r="K34" i="65"/>
  <c r="L34" i="65"/>
  <c r="K35" i="65"/>
  <c r="L35" i="65"/>
  <c r="K36" i="65"/>
  <c r="L36" i="65"/>
  <c r="K37" i="65"/>
  <c r="L37" i="65"/>
  <c r="K38" i="65"/>
  <c r="L38" i="65"/>
  <c r="K39" i="65"/>
  <c r="L39" i="65"/>
  <c r="K40" i="65"/>
  <c r="L40" i="65"/>
  <c r="K41" i="65"/>
  <c r="L41" i="65"/>
  <c r="K42" i="65"/>
  <c r="L42" i="65"/>
  <c r="K43" i="65"/>
  <c r="L43" i="65"/>
  <c r="K44" i="65"/>
  <c r="L44" i="65"/>
  <c r="K45" i="65"/>
  <c r="L45" i="65"/>
  <c r="K46" i="65"/>
  <c r="L46" i="65"/>
  <c r="K47" i="65"/>
  <c r="L47" i="65"/>
  <c r="K48" i="65"/>
  <c r="L48" i="65"/>
  <c r="K49" i="65"/>
  <c r="L49" i="65"/>
  <c r="K50" i="65"/>
  <c r="L50" i="65"/>
  <c r="K51" i="65"/>
  <c r="L51" i="65"/>
  <c r="K52" i="65"/>
  <c r="L52" i="65"/>
  <c r="K53" i="65"/>
  <c r="L53" i="65"/>
  <c r="K54" i="65"/>
  <c r="L54" i="65"/>
  <c r="K55" i="65"/>
  <c r="L55" i="65"/>
  <c r="K56" i="65"/>
  <c r="L56" i="65"/>
  <c r="K57" i="65"/>
  <c r="L57" i="65"/>
  <c r="K58" i="65"/>
  <c r="L58" i="65"/>
  <c r="K59" i="65"/>
  <c r="L59" i="65"/>
  <c r="K60" i="65"/>
  <c r="L60" i="65"/>
  <c r="K61" i="65"/>
  <c r="L61" i="65"/>
  <c r="K62" i="65"/>
  <c r="L62" i="65"/>
  <c r="K63" i="65"/>
  <c r="L63" i="65"/>
  <c r="K64" i="65"/>
  <c r="L64" i="65"/>
  <c r="K65" i="65"/>
  <c r="L65" i="65"/>
  <c r="K66" i="65"/>
  <c r="L66" i="65"/>
  <c r="K67" i="65"/>
  <c r="L67" i="65"/>
  <c r="K68" i="65"/>
  <c r="L68" i="65"/>
  <c r="K69" i="65"/>
  <c r="L69" i="65"/>
  <c r="K70" i="65"/>
  <c r="L70" i="65"/>
  <c r="K71" i="65"/>
  <c r="L71" i="65"/>
  <c r="K72" i="65"/>
  <c r="L72" i="65"/>
  <c r="K73" i="65"/>
  <c r="L73" i="65"/>
  <c r="K74" i="65"/>
  <c r="L74" i="65"/>
  <c r="K75" i="65"/>
  <c r="L75" i="65"/>
  <c r="K76" i="65"/>
  <c r="L76" i="65"/>
  <c r="K77" i="65"/>
  <c r="L77" i="65"/>
  <c r="K78" i="65"/>
  <c r="L78" i="65"/>
  <c r="K79" i="65"/>
  <c r="L79" i="65"/>
  <c r="K80" i="65"/>
  <c r="L80" i="65"/>
  <c r="K81" i="65"/>
  <c r="L81" i="65"/>
  <c r="K82" i="65"/>
  <c r="L82" i="65"/>
  <c r="K83" i="65"/>
  <c r="L83" i="65"/>
  <c r="K84" i="65"/>
  <c r="L84" i="65"/>
  <c r="K85" i="65"/>
  <c r="L85" i="65"/>
  <c r="K86" i="65"/>
  <c r="L86" i="65"/>
  <c r="K87" i="65"/>
  <c r="L87" i="65"/>
  <c r="K88" i="65"/>
  <c r="L88" i="65"/>
  <c r="K89" i="65"/>
  <c r="L89" i="65"/>
  <c r="K90" i="65"/>
  <c r="L90" i="65"/>
  <c r="K91" i="65"/>
  <c r="L91" i="65"/>
  <c r="K92" i="65"/>
  <c r="L92" i="65"/>
  <c r="K93" i="65"/>
  <c r="L93" i="65"/>
  <c r="K94" i="65"/>
  <c r="L94" i="65"/>
  <c r="K95" i="65"/>
  <c r="L95" i="65"/>
  <c r="K96" i="65"/>
  <c r="L96" i="65"/>
  <c r="K97" i="65"/>
  <c r="L97" i="65"/>
  <c r="K98" i="65"/>
  <c r="L98" i="65"/>
  <c r="K99" i="65"/>
  <c r="L99" i="65"/>
  <c r="K100" i="65"/>
  <c r="L100" i="65"/>
  <c r="K101" i="65"/>
  <c r="L101" i="65"/>
  <c r="K102" i="65"/>
  <c r="L102" i="65"/>
  <c r="K103" i="65"/>
  <c r="L103" i="65"/>
  <c r="K104" i="65"/>
  <c r="L104" i="65"/>
  <c r="K105" i="65"/>
  <c r="L105" i="65"/>
  <c r="K106" i="65"/>
  <c r="L106" i="65"/>
  <c r="K107" i="65"/>
  <c r="L107" i="65"/>
  <c r="K108" i="65"/>
  <c r="L108" i="65"/>
  <c r="K109" i="65"/>
  <c r="L109" i="65"/>
  <c r="K110" i="65"/>
  <c r="L110" i="65"/>
  <c r="K111" i="65"/>
  <c r="L111" i="65"/>
  <c r="K112" i="65"/>
  <c r="L112" i="65"/>
  <c r="K113" i="65"/>
  <c r="L113" i="65"/>
  <c r="K114" i="65"/>
  <c r="L114" i="65"/>
  <c r="K115" i="65"/>
  <c r="L115" i="65"/>
  <c r="K116" i="65"/>
  <c r="L116" i="65"/>
  <c r="K117" i="65"/>
  <c r="L117" i="65"/>
  <c r="K118" i="65"/>
  <c r="L118" i="65"/>
  <c r="K119" i="65"/>
  <c r="L119" i="65"/>
  <c r="K120" i="65"/>
  <c r="L120" i="65"/>
  <c r="K121" i="65"/>
  <c r="L121" i="65"/>
  <c r="K122" i="65"/>
  <c r="L122" i="65"/>
  <c r="K123" i="65"/>
  <c r="L123" i="65"/>
  <c r="K124" i="65"/>
  <c r="L124" i="65"/>
  <c r="K125" i="65"/>
  <c r="L125" i="65"/>
  <c r="K126" i="65"/>
  <c r="L126" i="65"/>
  <c r="K127" i="65"/>
  <c r="L127" i="65"/>
  <c r="K128" i="65"/>
  <c r="L128" i="65"/>
  <c r="K129" i="65"/>
  <c r="L129" i="65"/>
  <c r="K130" i="65"/>
  <c r="L130" i="65"/>
  <c r="K131" i="65"/>
  <c r="L131" i="65"/>
  <c r="K132" i="65"/>
  <c r="L132" i="65"/>
  <c r="K133" i="65"/>
  <c r="L133" i="65"/>
  <c r="K134" i="65"/>
  <c r="L134" i="65"/>
  <c r="K135" i="65"/>
  <c r="L135" i="65"/>
  <c r="K136" i="65"/>
  <c r="L136" i="65"/>
  <c r="K137" i="65"/>
  <c r="L137" i="65"/>
  <c r="K138" i="65"/>
  <c r="L138" i="65"/>
  <c r="K139" i="65"/>
  <c r="L139" i="65"/>
  <c r="K140" i="65"/>
  <c r="L140" i="65"/>
  <c r="K141" i="65"/>
  <c r="L141" i="65"/>
  <c r="K142" i="65"/>
  <c r="L142" i="65"/>
  <c r="K143" i="65"/>
  <c r="L143" i="65"/>
  <c r="K144" i="65"/>
  <c r="L144" i="65"/>
  <c r="K145" i="65"/>
  <c r="L145" i="65"/>
  <c r="K146" i="65"/>
  <c r="L146" i="65"/>
  <c r="K147" i="65"/>
  <c r="L147" i="65"/>
  <c r="K148" i="65"/>
  <c r="L148" i="65"/>
  <c r="K149" i="65"/>
  <c r="L149" i="65"/>
  <c r="K150" i="65"/>
  <c r="L150" i="65"/>
  <c r="K151" i="65"/>
  <c r="L151" i="65"/>
  <c r="K152" i="65"/>
  <c r="L152" i="65"/>
  <c r="K153" i="65"/>
  <c r="L153" i="65"/>
  <c r="K154" i="65"/>
  <c r="L154" i="65"/>
  <c r="K155" i="65"/>
  <c r="L155" i="65"/>
  <c r="K156" i="65"/>
  <c r="L156" i="65"/>
  <c r="K157" i="65"/>
  <c r="L157" i="65"/>
  <c r="K158" i="65"/>
  <c r="L158" i="65"/>
  <c r="K159" i="65"/>
  <c r="L159" i="65"/>
  <c r="K160" i="65"/>
  <c r="L160" i="65"/>
  <c r="K161" i="65"/>
  <c r="L161" i="65"/>
  <c r="K162" i="65"/>
  <c r="L162" i="65"/>
  <c r="K163" i="65"/>
  <c r="L163" i="65"/>
  <c r="K164" i="65"/>
  <c r="L164" i="65"/>
  <c r="K165" i="65"/>
  <c r="L165" i="65"/>
  <c r="K166" i="65"/>
  <c r="L166" i="65"/>
  <c r="K167" i="65"/>
  <c r="L167" i="65"/>
  <c r="K168" i="65"/>
  <c r="L168" i="65"/>
  <c r="K169" i="65"/>
  <c r="L169" i="65"/>
  <c r="K170" i="65"/>
  <c r="L170" i="65"/>
  <c r="K171" i="65"/>
  <c r="L171" i="65"/>
  <c r="K172" i="65"/>
  <c r="L172" i="65"/>
  <c r="K173" i="65"/>
  <c r="L173" i="65"/>
  <c r="K174" i="65"/>
  <c r="L174" i="65"/>
  <c r="K175" i="65"/>
  <c r="L175" i="65"/>
  <c r="K176" i="65"/>
  <c r="L176" i="65"/>
  <c r="K177" i="65"/>
  <c r="L177" i="65"/>
  <c r="K178" i="65"/>
  <c r="L178" i="65"/>
  <c r="K179" i="65"/>
  <c r="L179" i="65"/>
  <c r="K180" i="65"/>
  <c r="L180" i="65"/>
  <c r="K181" i="65"/>
  <c r="L181" i="65"/>
  <c r="K182" i="65"/>
  <c r="L182" i="65"/>
  <c r="K183" i="65"/>
  <c r="L183" i="65"/>
  <c r="K184" i="65"/>
  <c r="L184" i="65"/>
  <c r="K185" i="65"/>
  <c r="L185" i="65"/>
  <c r="K186" i="65"/>
  <c r="L186" i="65"/>
  <c r="K187" i="65"/>
  <c r="L187" i="65"/>
  <c r="K188" i="65"/>
  <c r="L188" i="65"/>
  <c r="K189" i="65"/>
  <c r="L189" i="65"/>
  <c r="K190" i="65"/>
  <c r="L190" i="65"/>
  <c r="K191" i="65"/>
  <c r="L191" i="65"/>
  <c r="K192" i="65"/>
  <c r="L192" i="65"/>
  <c r="K193" i="65"/>
  <c r="L193" i="65"/>
  <c r="K194" i="65"/>
  <c r="L194" i="65"/>
  <c r="K195" i="65"/>
  <c r="L195" i="65"/>
  <c r="K196" i="65"/>
  <c r="L196" i="65"/>
  <c r="K197" i="65"/>
  <c r="L197" i="65"/>
  <c r="K198" i="65"/>
  <c r="L198" i="65"/>
  <c r="K199" i="65"/>
  <c r="L199" i="65"/>
  <c r="K200" i="65"/>
  <c r="L200" i="65"/>
  <c r="K201" i="65"/>
  <c r="L201" i="65"/>
  <c r="K202" i="65"/>
  <c r="L202" i="65"/>
  <c r="K203" i="65"/>
  <c r="L203" i="65"/>
  <c r="K204" i="65"/>
  <c r="L204" i="65"/>
  <c r="K205" i="65"/>
  <c r="L205" i="65"/>
  <c r="K206" i="65"/>
  <c r="L206" i="65"/>
  <c r="K207" i="65"/>
  <c r="L207" i="65"/>
  <c r="K208" i="65"/>
  <c r="L208" i="65"/>
  <c r="K209" i="65"/>
  <c r="L209" i="65"/>
  <c r="K210" i="65"/>
  <c r="L210" i="65"/>
  <c r="K211" i="65"/>
  <c r="L211" i="65"/>
  <c r="K212" i="65"/>
  <c r="L212" i="65"/>
  <c r="K213" i="65"/>
  <c r="L213" i="65"/>
  <c r="K214" i="65"/>
  <c r="L214" i="65"/>
  <c r="K215" i="65"/>
  <c r="L215" i="65"/>
  <c r="K216" i="65"/>
  <c r="L216" i="65"/>
  <c r="K217" i="65"/>
  <c r="L217" i="65"/>
  <c r="K218" i="65"/>
  <c r="L218" i="65"/>
  <c r="K219" i="65"/>
  <c r="L219" i="65"/>
  <c r="K220" i="65"/>
  <c r="L220" i="65"/>
  <c r="K221" i="65"/>
  <c r="L221" i="65"/>
  <c r="K222" i="65"/>
  <c r="L222" i="65"/>
  <c r="K223" i="65"/>
  <c r="L223" i="65"/>
  <c r="K224" i="65"/>
  <c r="L224" i="65"/>
  <c r="K225" i="65"/>
  <c r="L225" i="65"/>
  <c r="K226" i="65"/>
  <c r="L226" i="65"/>
  <c r="K227" i="65"/>
  <c r="L227" i="65"/>
  <c r="K228" i="65"/>
  <c r="L228" i="65"/>
  <c r="K229" i="65"/>
  <c r="L229" i="65"/>
  <c r="K230" i="65"/>
  <c r="L230" i="65"/>
  <c r="K231" i="65"/>
  <c r="L231" i="65"/>
  <c r="K232" i="65"/>
  <c r="L232" i="65"/>
  <c r="K233" i="65"/>
  <c r="L233" i="65"/>
  <c r="K234" i="65"/>
  <c r="L234" i="65"/>
  <c r="K235" i="65"/>
  <c r="L235" i="65"/>
  <c r="K236" i="65"/>
  <c r="L236" i="65"/>
  <c r="K237" i="65"/>
  <c r="L237" i="65"/>
  <c r="K238" i="65"/>
  <c r="L238" i="65"/>
  <c r="K239" i="65"/>
  <c r="L239" i="65"/>
  <c r="K240" i="65"/>
  <c r="L240" i="65"/>
  <c r="K241" i="65"/>
  <c r="L241" i="65"/>
  <c r="K242" i="65"/>
  <c r="L242" i="65"/>
  <c r="K243" i="65"/>
  <c r="L243" i="65"/>
  <c r="K244" i="65"/>
  <c r="L244" i="65"/>
  <c r="K245" i="65"/>
  <c r="L245" i="65"/>
  <c r="K246" i="65"/>
  <c r="L246" i="65"/>
  <c r="K247" i="65"/>
  <c r="L247" i="65"/>
  <c r="K248" i="65"/>
  <c r="L248" i="65"/>
  <c r="K249" i="65"/>
  <c r="L249" i="65"/>
  <c r="K250" i="65"/>
  <c r="L250" i="65"/>
  <c r="K251" i="65"/>
  <c r="L251" i="65"/>
  <c r="K252" i="65"/>
  <c r="L252" i="65"/>
  <c r="K253" i="65"/>
  <c r="L253" i="65"/>
  <c r="K254" i="65"/>
  <c r="L254" i="65"/>
  <c r="K255" i="65"/>
  <c r="L255" i="65"/>
  <c r="K256" i="65"/>
  <c r="L256" i="65"/>
  <c r="K257" i="65"/>
  <c r="L257" i="65"/>
  <c r="K258" i="65"/>
  <c r="L258" i="65"/>
  <c r="K259" i="65"/>
  <c r="L259" i="65"/>
  <c r="K260" i="65"/>
  <c r="L260" i="65"/>
  <c r="K261" i="65"/>
  <c r="L261" i="65"/>
  <c r="K262" i="65"/>
  <c r="L262" i="65"/>
  <c r="K263" i="65"/>
  <c r="L263" i="65"/>
  <c r="K264" i="65"/>
  <c r="L264" i="65"/>
  <c r="K265" i="65"/>
  <c r="L265" i="65"/>
  <c r="K266" i="65"/>
  <c r="L266" i="65"/>
  <c r="K267" i="65"/>
  <c r="L267" i="65"/>
  <c r="K268" i="65"/>
  <c r="L268" i="65"/>
  <c r="K269" i="65"/>
  <c r="L269" i="65"/>
  <c r="K270" i="65"/>
  <c r="L270" i="65"/>
  <c r="K271" i="65"/>
  <c r="L271" i="65"/>
  <c r="K272" i="65"/>
  <c r="L272" i="65"/>
  <c r="K273" i="65"/>
  <c r="L273" i="65"/>
  <c r="K274" i="65"/>
  <c r="L274" i="65"/>
  <c r="K275" i="65"/>
  <c r="L275" i="65"/>
  <c r="K276" i="65"/>
  <c r="L276" i="65"/>
  <c r="K277" i="65"/>
  <c r="L277" i="65"/>
  <c r="K278" i="65"/>
  <c r="L278" i="65"/>
  <c r="K279" i="65"/>
  <c r="L279" i="65"/>
  <c r="K280" i="65"/>
  <c r="L280" i="65"/>
  <c r="K281" i="65"/>
  <c r="L281" i="65"/>
  <c r="K282" i="65"/>
  <c r="L282" i="65"/>
  <c r="K283" i="65"/>
  <c r="L283" i="65"/>
  <c r="K284" i="65"/>
  <c r="L284" i="65"/>
  <c r="K285" i="65"/>
  <c r="L285" i="65"/>
  <c r="K286" i="65"/>
  <c r="L286" i="65"/>
  <c r="K287" i="65"/>
  <c r="L287" i="65"/>
  <c r="K288" i="65"/>
  <c r="L288" i="65"/>
  <c r="K289" i="65"/>
  <c r="L289" i="65"/>
  <c r="K290" i="65"/>
  <c r="L290" i="65"/>
  <c r="K291" i="65"/>
  <c r="L291" i="65"/>
  <c r="K292" i="65"/>
  <c r="L292" i="65"/>
  <c r="K293" i="65"/>
  <c r="L293" i="65"/>
  <c r="K294" i="65"/>
  <c r="L294" i="65"/>
  <c r="K295" i="65"/>
  <c r="L295" i="65"/>
  <c r="K296" i="65"/>
  <c r="L296" i="65"/>
  <c r="K297" i="65"/>
  <c r="L297" i="65"/>
  <c r="K298" i="65"/>
  <c r="L298" i="65"/>
  <c r="K299" i="65"/>
  <c r="L299" i="65"/>
  <c r="K300" i="65"/>
  <c r="L300" i="65"/>
  <c r="H307" i="65"/>
  <c r="H306" i="65"/>
  <c r="H305" i="65"/>
  <c r="H11" i="65"/>
  <c r="I11" i="65"/>
  <c r="H12" i="65"/>
  <c r="I12" i="65"/>
  <c r="H13" i="65"/>
  <c r="I13" i="65"/>
  <c r="H14" i="65"/>
  <c r="I14" i="65"/>
  <c r="H15" i="65"/>
  <c r="I15" i="65"/>
  <c r="H16" i="65"/>
  <c r="I16" i="65"/>
  <c r="H17" i="65"/>
  <c r="I17" i="65"/>
  <c r="H18" i="65"/>
  <c r="I18" i="65"/>
  <c r="H19" i="65"/>
  <c r="I19" i="65"/>
  <c r="H20" i="65"/>
  <c r="I20" i="65"/>
  <c r="H21" i="65"/>
  <c r="I21" i="65"/>
  <c r="H22" i="65"/>
  <c r="I22" i="65"/>
  <c r="H23" i="65"/>
  <c r="I23" i="65"/>
  <c r="H24" i="65"/>
  <c r="I24" i="65"/>
  <c r="H25" i="65"/>
  <c r="I25" i="65"/>
  <c r="H26" i="65"/>
  <c r="I26" i="65"/>
  <c r="H27" i="65"/>
  <c r="I27" i="65"/>
  <c r="H28" i="65"/>
  <c r="I28" i="65"/>
  <c r="H29" i="65"/>
  <c r="I29" i="65"/>
  <c r="H30" i="65"/>
  <c r="I30" i="65"/>
  <c r="H31" i="65"/>
  <c r="I31" i="65"/>
  <c r="H32" i="65"/>
  <c r="I32" i="65"/>
  <c r="H33" i="65"/>
  <c r="I33" i="65"/>
  <c r="H34" i="65"/>
  <c r="I34" i="65"/>
  <c r="H35" i="65"/>
  <c r="I35" i="65"/>
  <c r="H36" i="65"/>
  <c r="I36" i="65"/>
  <c r="H37" i="65"/>
  <c r="I37" i="65"/>
  <c r="H38" i="65"/>
  <c r="I38" i="65"/>
  <c r="H39" i="65"/>
  <c r="I39" i="65"/>
  <c r="H40" i="65"/>
  <c r="I40" i="65"/>
  <c r="H41" i="65"/>
  <c r="I41" i="65"/>
  <c r="H42" i="65"/>
  <c r="I42" i="65"/>
  <c r="H43" i="65"/>
  <c r="I43" i="65"/>
  <c r="H44" i="65"/>
  <c r="I44" i="65"/>
  <c r="H45" i="65"/>
  <c r="I45" i="65"/>
  <c r="H46" i="65"/>
  <c r="I46" i="65"/>
  <c r="H47" i="65"/>
  <c r="I47" i="65"/>
  <c r="H48" i="65"/>
  <c r="I48" i="65"/>
  <c r="H49" i="65"/>
  <c r="I49" i="65"/>
  <c r="H50" i="65"/>
  <c r="I50" i="65"/>
  <c r="H51" i="65"/>
  <c r="I51" i="65"/>
  <c r="H52" i="65"/>
  <c r="I52" i="65"/>
  <c r="H53" i="65"/>
  <c r="I53" i="65"/>
  <c r="H54" i="65"/>
  <c r="I54" i="65"/>
  <c r="H55" i="65"/>
  <c r="I55" i="65"/>
  <c r="H56" i="65"/>
  <c r="I56" i="65"/>
  <c r="H57" i="65"/>
  <c r="I57" i="65"/>
  <c r="H58" i="65"/>
  <c r="I58" i="65"/>
  <c r="H59" i="65"/>
  <c r="I59" i="65"/>
  <c r="H60" i="65"/>
  <c r="I60" i="65"/>
  <c r="H61" i="65"/>
  <c r="I61" i="65"/>
  <c r="H62" i="65"/>
  <c r="I62" i="65"/>
  <c r="H63" i="65"/>
  <c r="I63" i="65"/>
  <c r="H64" i="65"/>
  <c r="I64" i="65"/>
  <c r="H65" i="65"/>
  <c r="I65" i="65"/>
  <c r="H66" i="65"/>
  <c r="I66" i="65"/>
  <c r="H67" i="65"/>
  <c r="I67" i="65"/>
  <c r="H68" i="65"/>
  <c r="I68" i="65"/>
  <c r="H69" i="65"/>
  <c r="I69" i="65"/>
  <c r="H70" i="65"/>
  <c r="I70" i="65"/>
  <c r="H71" i="65"/>
  <c r="I71" i="65"/>
  <c r="H72" i="65"/>
  <c r="I72" i="65"/>
  <c r="H73" i="65"/>
  <c r="I73" i="65"/>
  <c r="H74" i="65"/>
  <c r="I74" i="65"/>
  <c r="H75" i="65"/>
  <c r="I75" i="65"/>
  <c r="H76" i="65"/>
  <c r="I76" i="65"/>
  <c r="H77" i="65"/>
  <c r="I77" i="65"/>
  <c r="H78" i="65"/>
  <c r="I78" i="65"/>
  <c r="H79" i="65"/>
  <c r="I79" i="65"/>
  <c r="H80" i="65"/>
  <c r="I80" i="65"/>
  <c r="H81" i="65"/>
  <c r="I81" i="65"/>
  <c r="H82" i="65"/>
  <c r="I82" i="65"/>
  <c r="H83" i="65"/>
  <c r="I83" i="65"/>
  <c r="H84" i="65"/>
  <c r="I84" i="65"/>
  <c r="H85" i="65"/>
  <c r="I85" i="65"/>
  <c r="H86" i="65"/>
  <c r="I86" i="65"/>
  <c r="H87" i="65"/>
  <c r="I87" i="65"/>
  <c r="H88" i="65"/>
  <c r="I88" i="65"/>
  <c r="H89" i="65"/>
  <c r="I89" i="65"/>
  <c r="H90" i="65"/>
  <c r="I90" i="65"/>
  <c r="H91" i="65"/>
  <c r="I91" i="65"/>
  <c r="H92" i="65"/>
  <c r="I92" i="65"/>
  <c r="H93" i="65"/>
  <c r="I93" i="65"/>
  <c r="H94" i="65"/>
  <c r="I94" i="65"/>
  <c r="H95" i="65"/>
  <c r="I95" i="65"/>
  <c r="H96" i="65"/>
  <c r="I96" i="65"/>
  <c r="H97" i="65"/>
  <c r="I97" i="65"/>
  <c r="H98" i="65"/>
  <c r="I98" i="65"/>
  <c r="H99" i="65"/>
  <c r="I99" i="65"/>
  <c r="H100" i="65"/>
  <c r="I100" i="65"/>
  <c r="H101" i="65"/>
  <c r="I101" i="65"/>
  <c r="H102" i="65"/>
  <c r="I102" i="65"/>
  <c r="H103" i="65"/>
  <c r="I103" i="65"/>
  <c r="H104" i="65"/>
  <c r="I104" i="65"/>
  <c r="H105" i="65"/>
  <c r="I105" i="65"/>
  <c r="H106" i="65"/>
  <c r="I106" i="65"/>
  <c r="H107" i="65"/>
  <c r="I107" i="65"/>
  <c r="H108" i="65"/>
  <c r="I108" i="65"/>
  <c r="H109" i="65"/>
  <c r="I109" i="65"/>
  <c r="H110" i="65"/>
  <c r="I110" i="65"/>
  <c r="H111" i="65"/>
  <c r="I111" i="65"/>
  <c r="H112" i="65"/>
  <c r="I112" i="65"/>
  <c r="H113" i="65"/>
  <c r="I113" i="65"/>
  <c r="H114" i="65"/>
  <c r="I114" i="65"/>
  <c r="H115" i="65"/>
  <c r="I115" i="65"/>
  <c r="H116" i="65"/>
  <c r="I116" i="65"/>
  <c r="H117" i="65"/>
  <c r="I117" i="65"/>
  <c r="H118" i="65"/>
  <c r="I118" i="65"/>
  <c r="H119" i="65"/>
  <c r="I119" i="65"/>
  <c r="H120" i="65"/>
  <c r="I120" i="65"/>
  <c r="H121" i="65"/>
  <c r="I121" i="65"/>
  <c r="H122" i="65"/>
  <c r="I122" i="65"/>
  <c r="H123" i="65"/>
  <c r="I123" i="65"/>
  <c r="H124" i="65"/>
  <c r="I124" i="65"/>
  <c r="H125" i="65"/>
  <c r="I125" i="65"/>
  <c r="H126" i="65"/>
  <c r="I126" i="65"/>
  <c r="H127" i="65"/>
  <c r="I127" i="65"/>
  <c r="H128" i="65"/>
  <c r="I128" i="65"/>
  <c r="H129" i="65"/>
  <c r="I129" i="65"/>
  <c r="H130" i="65"/>
  <c r="I130" i="65"/>
  <c r="H131" i="65"/>
  <c r="I131" i="65"/>
  <c r="H132" i="65"/>
  <c r="I132" i="65"/>
  <c r="H133" i="65"/>
  <c r="I133" i="65"/>
  <c r="H134" i="65"/>
  <c r="I134" i="65"/>
  <c r="H135" i="65"/>
  <c r="I135" i="65"/>
  <c r="H136" i="65"/>
  <c r="I136" i="65"/>
  <c r="H137" i="65"/>
  <c r="I137" i="65"/>
  <c r="H138" i="65"/>
  <c r="I138" i="65"/>
  <c r="H139" i="65"/>
  <c r="I139" i="65"/>
  <c r="H140" i="65"/>
  <c r="I140" i="65"/>
  <c r="H141" i="65"/>
  <c r="I141" i="65"/>
  <c r="H142" i="65"/>
  <c r="I142" i="65"/>
  <c r="H143" i="65"/>
  <c r="I143" i="65"/>
  <c r="H144" i="65"/>
  <c r="I144" i="65"/>
  <c r="H145" i="65"/>
  <c r="I145" i="65"/>
  <c r="H146" i="65"/>
  <c r="I146" i="65"/>
  <c r="H147" i="65"/>
  <c r="I147" i="65"/>
  <c r="H148" i="65"/>
  <c r="I148" i="65"/>
  <c r="H149" i="65"/>
  <c r="I149" i="65"/>
  <c r="H150" i="65"/>
  <c r="I150" i="65"/>
  <c r="H151" i="65"/>
  <c r="I151" i="65"/>
  <c r="H152" i="65"/>
  <c r="I152" i="65"/>
  <c r="H153" i="65"/>
  <c r="I153" i="65"/>
  <c r="H154" i="65"/>
  <c r="I154" i="65"/>
  <c r="H155" i="65"/>
  <c r="I155" i="65"/>
  <c r="H156" i="65"/>
  <c r="I156" i="65"/>
  <c r="H157" i="65"/>
  <c r="I157" i="65"/>
  <c r="H158" i="65"/>
  <c r="I158" i="65"/>
  <c r="H159" i="65"/>
  <c r="I159" i="65"/>
  <c r="H160" i="65"/>
  <c r="I160" i="65"/>
  <c r="H161" i="65"/>
  <c r="I161" i="65"/>
  <c r="H162" i="65"/>
  <c r="I162" i="65"/>
  <c r="H163" i="65"/>
  <c r="I163" i="65"/>
  <c r="H164" i="65"/>
  <c r="I164" i="65"/>
  <c r="H165" i="65"/>
  <c r="I165" i="65"/>
  <c r="H166" i="65"/>
  <c r="I166" i="65"/>
  <c r="H167" i="65"/>
  <c r="I167" i="65"/>
  <c r="H168" i="65"/>
  <c r="I168" i="65"/>
  <c r="H169" i="65"/>
  <c r="I169" i="65"/>
  <c r="H170" i="65"/>
  <c r="I170" i="65"/>
  <c r="H171" i="65"/>
  <c r="I171" i="65"/>
  <c r="H172" i="65"/>
  <c r="I172" i="65"/>
  <c r="H173" i="65"/>
  <c r="I173" i="65"/>
  <c r="H174" i="65"/>
  <c r="I174" i="65"/>
  <c r="H175" i="65"/>
  <c r="I175" i="65"/>
  <c r="H176" i="65"/>
  <c r="I176" i="65"/>
  <c r="H177" i="65"/>
  <c r="I177" i="65"/>
  <c r="H178" i="65"/>
  <c r="I178" i="65"/>
  <c r="H179" i="65"/>
  <c r="I179" i="65"/>
  <c r="H180" i="65"/>
  <c r="I180" i="65"/>
  <c r="H181" i="65"/>
  <c r="I181" i="65"/>
  <c r="H182" i="65"/>
  <c r="I182" i="65"/>
  <c r="H183" i="65"/>
  <c r="I183" i="65"/>
  <c r="H184" i="65"/>
  <c r="I184" i="65"/>
  <c r="H185" i="65"/>
  <c r="I185" i="65"/>
  <c r="H186" i="65"/>
  <c r="I186" i="65"/>
  <c r="H187" i="65"/>
  <c r="I187" i="65"/>
  <c r="H188" i="65"/>
  <c r="I188" i="65"/>
  <c r="H189" i="65"/>
  <c r="I189" i="65"/>
  <c r="H190" i="65"/>
  <c r="I190" i="65"/>
  <c r="H191" i="65"/>
  <c r="I191" i="65"/>
  <c r="H192" i="65"/>
  <c r="I192" i="65"/>
  <c r="H193" i="65"/>
  <c r="I193" i="65"/>
  <c r="H194" i="65"/>
  <c r="I194" i="65"/>
  <c r="H195" i="65"/>
  <c r="I195" i="65"/>
  <c r="H196" i="65"/>
  <c r="I196" i="65"/>
  <c r="H197" i="65"/>
  <c r="I197" i="65"/>
  <c r="H198" i="65"/>
  <c r="I198" i="65"/>
  <c r="H199" i="65"/>
  <c r="I199" i="65"/>
  <c r="H200" i="65"/>
  <c r="I200" i="65"/>
  <c r="H201" i="65"/>
  <c r="I201" i="65"/>
  <c r="H202" i="65"/>
  <c r="I202" i="65"/>
  <c r="H203" i="65"/>
  <c r="I203" i="65"/>
  <c r="H204" i="65"/>
  <c r="I204" i="65"/>
  <c r="H205" i="65"/>
  <c r="I205" i="65"/>
  <c r="H206" i="65"/>
  <c r="I206" i="65"/>
  <c r="H207" i="65"/>
  <c r="I207" i="65"/>
  <c r="H208" i="65"/>
  <c r="I208" i="65"/>
  <c r="H209" i="65"/>
  <c r="I209" i="65"/>
  <c r="H210" i="65"/>
  <c r="I210" i="65"/>
  <c r="H211" i="65"/>
  <c r="I211" i="65"/>
  <c r="H212" i="65"/>
  <c r="I212" i="65"/>
  <c r="H213" i="65"/>
  <c r="I213" i="65"/>
  <c r="H214" i="65"/>
  <c r="I214" i="65"/>
  <c r="H215" i="65"/>
  <c r="I215" i="65"/>
  <c r="H216" i="65"/>
  <c r="I216" i="65"/>
  <c r="H217" i="65"/>
  <c r="I217" i="65"/>
  <c r="H218" i="65"/>
  <c r="I218" i="65"/>
  <c r="H219" i="65"/>
  <c r="I219" i="65"/>
  <c r="H220" i="65"/>
  <c r="I220" i="65"/>
  <c r="H221" i="65"/>
  <c r="I221" i="65"/>
  <c r="H222" i="65"/>
  <c r="I222" i="65"/>
  <c r="H223" i="65"/>
  <c r="I223" i="65"/>
  <c r="H224" i="65"/>
  <c r="I224" i="65"/>
  <c r="H225" i="65"/>
  <c r="I225" i="65"/>
  <c r="H226" i="65"/>
  <c r="I226" i="65"/>
  <c r="H227" i="65"/>
  <c r="I227" i="65"/>
  <c r="H228" i="65"/>
  <c r="I228" i="65"/>
  <c r="H229" i="65"/>
  <c r="I229" i="65"/>
  <c r="H230" i="65"/>
  <c r="I230" i="65"/>
  <c r="H231" i="65"/>
  <c r="I231" i="65"/>
  <c r="H232" i="65"/>
  <c r="I232" i="65"/>
  <c r="H233" i="65"/>
  <c r="I233" i="65"/>
  <c r="H234" i="65"/>
  <c r="I234" i="65"/>
  <c r="H235" i="65"/>
  <c r="I235" i="65"/>
  <c r="H236" i="65"/>
  <c r="I236" i="65"/>
  <c r="H237" i="65"/>
  <c r="I237" i="65"/>
  <c r="H238" i="65"/>
  <c r="I238" i="65"/>
  <c r="H239" i="65"/>
  <c r="I239" i="65"/>
  <c r="H240" i="65"/>
  <c r="I240" i="65"/>
  <c r="H241" i="65"/>
  <c r="I241" i="65"/>
  <c r="H242" i="65"/>
  <c r="I242" i="65"/>
  <c r="H243" i="65"/>
  <c r="I243" i="65"/>
  <c r="H244" i="65"/>
  <c r="I244" i="65"/>
  <c r="H245" i="65"/>
  <c r="I245" i="65"/>
  <c r="H246" i="65"/>
  <c r="I246" i="65"/>
  <c r="H247" i="65"/>
  <c r="I247" i="65"/>
  <c r="H248" i="65"/>
  <c r="I248" i="65"/>
  <c r="H249" i="65"/>
  <c r="I249" i="65"/>
  <c r="H250" i="65"/>
  <c r="I250" i="65"/>
  <c r="H251" i="65"/>
  <c r="I251" i="65"/>
  <c r="H252" i="65"/>
  <c r="I252" i="65"/>
  <c r="H253" i="65"/>
  <c r="I253" i="65"/>
  <c r="H254" i="65"/>
  <c r="I254" i="65"/>
  <c r="H255" i="65"/>
  <c r="I255" i="65"/>
  <c r="H256" i="65"/>
  <c r="I256" i="65"/>
  <c r="H257" i="65"/>
  <c r="I257" i="65"/>
  <c r="H258" i="65"/>
  <c r="I258" i="65"/>
  <c r="H259" i="65"/>
  <c r="I259" i="65"/>
  <c r="H260" i="65"/>
  <c r="I260" i="65"/>
  <c r="H261" i="65"/>
  <c r="I261" i="65"/>
  <c r="H262" i="65"/>
  <c r="I262" i="65"/>
  <c r="H263" i="65"/>
  <c r="I263" i="65"/>
  <c r="H264" i="65"/>
  <c r="I264" i="65"/>
  <c r="H265" i="65"/>
  <c r="I265" i="65"/>
  <c r="H266" i="65"/>
  <c r="I266" i="65"/>
  <c r="H267" i="65"/>
  <c r="I267" i="65"/>
  <c r="H268" i="65"/>
  <c r="I268" i="65"/>
  <c r="H269" i="65"/>
  <c r="I269" i="65"/>
  <c r="H270" i="65"/>
  <c r="I270" i="65"/>
  <c r="H271" i="65"/>
  <c r="I271" i="65"/>
  <c r="H272" i="65"/>
  <c r="I272" i="65"/>
  <c r="H273" i="65"/>
  <c r="I273" i="65"/>
  <c r="H274" i="65"/>
  <c r="I274" i="65"/>
  <c r="H275" i="65"/>
  <c r="I275" i="65"/>
  <c r="H276" i="65"/>
  <c r="I276" i="65"/>
  <c r="H277" i="65"/>
  <c r="I277" i="65"/>
  <c r="H278" i="65"/>
  <c r="I278" i="65"/>
  <c r="H279" i="65"/>
  <c r="I279" i="65"/>
  <c r="H280" i="65"/>
  <c r="I280" i="65"/>
  <c r="H281" i="65"/>
  <c r="I281" i="65"/>
  <c r="H282" i="65"/>
  <c r="I282" i="65"/>
  <c r="H283" i="65"/>
  <c r="I283" i="65"/>
  <c r="H284" i="65"/>
  <c r="I284" i="65"/>
  <c r="H285" i="65"/>
  <c r="I285" i="65"/>
  <c r="H286" i="65"/>
  <c r="I286" i="65"/>
  <c r="H287" i="65"/>
  <c r="I287" i="65"/>
  <c r="H288" i="65"/>
  <c r="I288" i="65"/>
  <c r="H289" i="65"/>
  <c r="I289" i="65"/>
  <c r="H290" i="65"/>
  <c r="I290" i="65"/>
  <c r="H291" i="65"/>
  <c r="I291" i="65"/>
  <c r="H292" i="65"/>
  <c r="I292" i="65"/>
  <c r="H293" i="65"/>
  <c r="I293" i="65"/>
  <c r="H294" i="65"/>
  <c r="I294" i="65"/>
  <c r="H295" i="65"/>
  <c r="I295" i="65"/>
  <c r="H296" i="65"/>
  <c r="I296" i="65"/>
  <c r="H297" i="65"/>
  <c r="I297" i="65"/>
  <c r="H298" i="65"/>
  <c r="I298" i="65"/>
  <c r="H299" i="65"/>
  <c r="I299" i="65"/>
  <c r="H300" i="65"/>
  <c r="I300" i="65"/>
  <c r="F309" i="65"/>
  <c r="F307" i="65"/>
  <c r="F306" i="65"/>
  <c r="F305" i="65"/>
  <c r="F308" i="65" l="1"/>
  <c r="F310" i="65" s="1"/>
  <c r="F318" i="65" s="1"/>
  <c r="K308" i="65"/>
  <c r="K310" i="65" s="1"/>
  <c r="K320" i="65" s="1"/>
  <c r="H308" i="65"/>
  <c r="H310" i="65" s="1"/>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F36" i="65"/>
  <c r="F37" i="65"/>
  <c r="F38" i="65"/>
  <c r="F39" i="65"/>
  <c r="F40" i="65"/>
  <c r="F41" i="65"/>
  <c r="F42" i="65"/>
  <c r="F43" i="65"/>
  <c r="F44" i="65"/>
  <c r="F45" i="65"/>
  <c r="F46" i="65"/>
  <c r="F47" i="65"/>
  <c r="F48" i="65"/>
  <c r="F49" i="65"/>
  <c r="F50" i="65"/>
  <c r="F51" i="65"/>
  <c r="F52" i="65"/>
  <c r="F53" i="65"/>
  <c r="F54" i="65"/>
  <c r="F55" i="65"/>
  <c r="F56" i="65"/>
  <c r="F57" i="65"/>
  <c r="F58" i="65"/>
  <c r="F59" i="65"/>
  <c r="F60" i="65"/>
  <c r="F61" i="65"/>
  <c r="F62" i="65"/>
  <c r="F63" i="65"/>
  <c r="F64" i="65"/>
  <c r="F65" i="65"/>
  <c r="F66" i="65"/>
  <c r="F67" i="65"/>
  <c r="F68" i="65"/>
  <c r="F69" i="65"/>
  <c r="F70" i="65"/>
  <c r="F71" i="65"/>
  <c r="F72" i="65"/>
  <c r="F73" i="65"/>
  <c r="F74" i="65"/>
  <c r="F75" i="65"/>
  <c r="F76" i="65"/>
  <c r="F77" i="65"/>
  <c r="F78" i="65"/>
  <c r="F79" i="65"/>
  <c r="F80" i="65"/>
  <c r="F81" i="65"/>
  <c r="F82" i="65"/>
  <c r="F83" i="65"/>
  <c r="F84" i="65"/>
  <c r="F85" i="65"/>
  <c r="F86" i="65"/>
  <c r="F87" i="65"/>
  <c r="F88" i="65"/>
  <c r="F89" i="65"/>
  <c r="F90" i="65"/>
  <c r="F91" i="65"/>
  <c r="F92" i="65"/>
  <c r="F93" i="65"/>
  <c r="F94" i="65"/>
  <c r="F95" i="65"/>
  <c r="F96" i="65"/>
  <c r="F97" i="65"/>
  <c r="F98" i="65"/>
  <c r="F99" i="65"/>
  <c r="F100" i="65"/>
  <c r="F101" i="65"/>
  <c r="F102" i="65"/>
  <c r="F103" i="65"/>
  <c r="F104" i="65"/>
  <c r="F105" i="65"/>
  <c r="F106" i="65"/>
  <c r="F107" i="65"/>
  <c r="F108" i="65"/>
  <c r="F109" i="65"/>
  <c r="F110" i="65"/>
  <c r="F111" i="65"/>
  <c r="F112" i="65"/>
  <c r="F113" i="65"/>
  <c r="F114" i="65"/>
  <c r="F115" i="65"/>
  <c r="F116" i="65"/>
  <c r="F117" i="65"/>
  <c r="F118" i="65"/>
  <c r="F119" i="65"/>
  <c r="F120" i="65"/>
  <c r="F121" i="65"/>
  <c r="F122" i="65"/>
  <c r="F123" i="65"/>
  <c r="F124" i="65"/>
  <c r="F125" i="65"/>
  <c r="F126" i="65"/>
  <c r="F127" i="65"/>
  <c r="F128" i="65"/>
  <c r="F129" i="65"/>
  <c r="F130" i="65"/>
  <c r="F131" i="65"/>
  <c r="F132" i="65"/>
  <c r="F133" i="65"/>
  <c r="F134" i="65"/>
  <c r="F135" i="65"/>
  <c r="F136" i="65"/>
  <c r="F137" i="65"/>
  <c r="F138" i="65"/>
  <c r="F139" i="65"/>
  <c r="F140" i="65"/>
  <c r="F141" i="65"/>
  <c r="F142" i="65"/>
  <c r="F143" i="65"/>
  <c r="F144" i="65"/>
  <c r="F145" i="65"/>
  <c r="F146" i="65"/>
  <c r="F147" i="65"/>
  <c r="F148" i="65"/>
  <c r="F149" i="65"/>
  <c r="F150" i="65"/>
  <c r="F151" i="65"/>
  <c r="F152" i="65"/>
  <c r="F153" i="65"/>
  <c r="F154" i="65"/>
  <c r="F155" i="65"/>
  <c r="F156" i="65"/>
  <c r="F157" i="65"/>
  <c r="F158" i="65"/>
  <c r="F159" i="65"/>
  <c r="F160" i="65"/>
  <c r="F161" i="65"/>
  <c r="F162" i="65"/>
  <c r="F163" i="65"/>
  <c r="F164" i="65"/>
  <c r="F165" i="65"/>
  <c r="F166" i="65"/>
  <c r="F167" i="65"/>
  <c r="F168" i="65"/>
  <c r="F169" i="65"/>
  <c r="F170" i="65"/>
  <c r="F171" i="65"/>
  <c r="F172" i="65"/>
  <c r="F173" i="65"/>
  <c r="F174" i="65"/>
  <c r="F175" i="65"/>
  <c r="F176" i="65"/>
  <c r="F177" i="65"/>
  <c r="F178" i="65"/>
  <c r="F179" i="65"/>
  <c r="F180" i="65"/>
  <c r="F181" i="65"/>
  <c r="F182" i="65"/>
  <c r="F183" i="65"/>
  <c r="F184" i="65"/>
  <c r="F185" i="65"/>
  <c r="F186" i="65"/>
  <c r="F187" i="65"/>
  <c r="F188" i="65"/>
  <c r="F189" i="65"/>
  <c r="F190" i="65"/>
  <c r="F191" i="65"/>
  <c r="F192" i="65"/>
  <c r="F193" i="65"/>
  <c r="F194" i="65"/>
  <c r="F195" i="65"/>
  <c r="F196" i="65"/>
  <c r="F197" i="65"/>
  <c r="F198" i="65"/>
  <c r="F199" i="65"/>
  <c r="F200" i="65"/>
  <c r="F201" i="65"/>
  <c r="F202" i="65"/>
  <c r="F203" i="65"/>
  <c r="F204" i="65"/>
  <c r="F205" i="65"/>
  <c r="F206" i="65"/>
  <c r="F207" i="65"/>
  <c r="F208" i="65"/>
  <c r="F209" i="65"/>
  <c r="F210" i="65"/>
  <c r="F211" i="65"/>
  <c r="F212" i="65"/>
  <c r="F213" i="65"/>
  <c r="F214" i="65"/>
  <c r="F215" i="65"/>
  <c r="F216" i="65"/>
  <c r="F217" i="65"/>
  <c r="F218" i="65"/>
  <c r="F219" i="65"/>
  <c r="F220" i="65"/>
  <c r="F221" i="65"/>
  <c r="F222" i="65"/>
  <c r="F223" i="65"/>
  <c r="F224" i="65"/>
  <c r="F225" i="65"/>
  <c r="F226" i="65"/>
  <c r="F227" i="65"/>
  <c r="F228" i="65"/>
  <c r="F229" i="65"/>
  <c r="F230" i="65"/>
  <c r="F231" i="65"/>
  <c r="F232" i="65"/>
  <c r="F233" i="65"/>
  <c r="F234" i="65"/>
  <c r="F235" i="65"/>
  <c r="F236" i="65"/>
  <c r="F237" i="65"/>
  <c r="F238" i="65"/>
  <c r="F239" i="65"/>
  <c r="F240" i="65"/>
  <c r="F241" i="65"/>
  <c r="F242" i="65"/>
  <c r="F243" i="65"/>
  <c r="F244" i="65"/>
  <c r="F245" i="65"/>
  <c r="F246" i="65"/>
  <c r="F247" i="65"/>
  <c r="F248" i="65"/>
  <c r="F249" i="65"/>
  <c r="F250" i="65"/>
  <c r="F251" i="65"/>
  <c r="F252" i="65"/>
  <c r="F253" i="65"/>
  <c r="F254" i="65"/>
  <c r="F255" i="65"/>
  <c r="F256" i="65"/>
  <c r="F257" i="65"/>
  <c r="F258" i="65"/>
  <c r="F259" i="65"/>
  <c r="F260" i="65"/>
  <c r="F261" i="65"/>
  <c r="F262" i="65"/>
  <c r="F263" i="65"/>
  <c r="F264" i="65"/>
  <c r="F265" i="65"/>
  <c r="F266" i="65"/>
  <c r="F267" i="65"/>
  <c r="F268" i="65"/>
  <c r="F269" i="65"/>
  <c r="F270" i="65"/>
  <c r="F271" i="65"/>
  <c r="F272" i="65"/>
  <c r="F273" i="65"/>
  <c r="F274" i="65"/>
  <c r="F275" i="65"/>
  <c r="F276" i="65"/>
  <c r="F277" i="65"/>
  <c r="F278" i="65"/>
  <c r="F279" i="65"/>
  <c r="F280" i="65"/>
  <c r="F281" i="65"/>
  <c r="F282" i="65"/>
  <c r="F283" i="65"/>
  <c r="F284" i="65"/>
  <c r="F285" i="65"/>
  <c r="F286" i="65"/>
  <c r="F287" i="65"/>
  <c r="F288" i="65"/>
  <c r="F289" i="65"/>
  <c r="F290" i="65"/>
  <c r="F291" i="65"/>
  <c r="F292" i="65"/>
  <c r="F293" i="65"/>
  <c r="F294" i="65"/>
  <c r="F295" i="65"/>
  <c r="F296" i="65"/>
  <c r="F297" i="65"/>
  <c r="F298" i="65"/>
  <c r="F299" i="65"/>
  <c r="F300" i="65"/>
  <c r="C308" i="65"/>
  <c r="I308" i="65" s="1"/>
  <c r="L320" i="65" l="1"/>
  <c r="K321" i="65"/>
  <c r="H320" i="65"/>
  <c r="I320" i="65" l="1"/>
  <c r="H321" i="65"/>
  <c r="I321" i="65" s="1"/>
  <c r="L10" i="65" l="1"/>
  <c r="K10" i="65"/>
  <c r="I10" i="65"/>
  <c r="H10" i="65"/>
  <c r="L9" i="65"/>
  <c r="K9" i="65"/>
  <c r="I9" i="65"/>
  <c r="H9" i="65"/>
  <c r="H302" i="65" s="1"/>
  <c r="F9" i="65"/>
  <c r="F302" i="65" s="1"/>
  <c r="K302" i="65" l="1"/>
  <c r="L308" i="65"/>
  <c r="K323" i="65" l="1"/>
  <c r="K324" i="65" s="1"/>
  <c r="L324" i="65" s="1"/>
  <c r="H323" i="65" l="1"/>
  <c r="H324" i="65" s="1"/>
  <c r="I324" i="65" s="1"/>
  <c r="G326" i="65"/>
  <c r="L321" i="65"/>
  <c r="J326" i="65" l="1"/>
  <c r="D41" i="57" l="1"/>
  <c r="H53" i="33" l="1"/>
  <c r="G2" i="33"/>
  <c r="G4" i="33" l="1"/>
  <c r="K4" i="33"/>
  <c r="H4" i="33" l="1"/>
  <c r="D15" i="57"/>
  <c r="C15" i="57" s="1"/>
  <c r="L4" i="33"/>
  <c r="F15" i="57"/>
  <c r="E15" i="57" s="1"/>
  <c r="O2" i="33"/>
  <c r="K2" i="33"/>
  <c r="B52" i="57" l="1"/>
  <c r="B54" i="57" l="1"/>
  <c r="B55" i="57" s="1"/>
  <c r="B50" i="57"/>
  <c r="B47" i="57"/>
  <c r="B51" i="57" l="1"/>
  <c r="D40" i="57"/>
  <c r="D42"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9" authorId="0" shapeId="0" xr:uid="{CF210D9D-DE61-4C17-8587-4B70F01C526E}">
      <text>
        <r>
          <rPr>
            <b/>
            <sz val="9"/>
            <color indexed="81"/>
            <rFont val="Tahoma"/>
            <family val="2"/>
          </rPr>
          <t>CARLOS JULIO:</t>
        </r>
        <r>
          <rPr>
            <sz val="9"/>
            <color indexed="81"/>
            <rFont val="Tahoma"/>
            <family val="2"/>
          </rPr>
          <t xml:space="preserve">
SE PROPONE ELIMINAR ESTA COLUMNA</t>
        </r>
      </text>
    </comment>
    <comment ref="F10" authorId="0" shapeId="0" xr:uid="{CCBAE284-9A63-4351-8507-F100ADBC1E81}">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<sst xmlns="http://schemas.openxmlformats.org/spreadsheetml/2006/main" count="1480" uniqueCount="835">
  <si>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</si>
  <si>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</si>
  <si>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</si>
  <si>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</si>
  <si>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</si>
  <si>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</si>
  <si>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</si>
  <si>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</si>
  <si>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</si>
  <si>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</si>
  <si>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</si>
  <si>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</si>
  <si>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</si>
  <si>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</si>
  <si>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</si>
  <si>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</si>
  <si>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</si>
  <si>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</si>
  <si>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</si>
  <si>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</si>
  <si>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</si>
  <si>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</si>
  <si>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</si>
  <si>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</si>
  <si>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</si>
  <si>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</si>
  <si>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</si>
  <si>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</si>
  <si>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</si>
  <si>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</si>
  <si>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</si>
  <si>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</si>
  <si>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</si>
  <si>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</si>
  <si>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</si>
  <si>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</si>
  <si>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</si>
  <si>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</si>
  <si>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</si>
  <si>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</si>
  <si>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</si>
  <si>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</si>
  <si>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</si>
  <si>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</si>
  <si>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</si>
  <si>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</si>
  <si>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</si>
  <si>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</si>
  <si>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</si>
  <si>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</si>
  <si>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</si>
  <si>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</si>
  <si>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</si>
  <si>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</si>
  <si>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</si>
  <si>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</si>
  <si>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</si>
  <si>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</si>
  <si>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</si>
  <si>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</si>
  <si>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</si>
  <si>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</si>
  <si>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</si>
  <si>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</si>
  <si>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</si>
  <si>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</si>
  <si>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</si>
  <si>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</si>
  <si>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</si>
  <si>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</si>
  <si>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</si>
  <si>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EXPERIENCIA ESPECÍFICA DEL PROPONENTE</t>
  </si>
  <si>
    <t>NO HABIL</t>
  </si>
  <si>
    <t>ACTIVIDADES PRELIMINARES</t>
  </si>
  <si>
    <t>DEMOLICIONES</t>
  </si>
  <si>
    <t>1,1,1</t>
  </si>
  <si>
    <t>DEMOL LOSA MACIZA C. E&lt;=20CMS</t>
  </si>
  <si>
    <t>1,1,2</t>
  </si>
  <si>
    <t>DEMOL VIGAS Y COLUMNAS. E= 0,15 A 0,30 MT</t>
  </si>
  <si>
    <t>ML</t>
  </si>
  <si>
    <t>1,1,3</t>
  </si>
  <si>
    <t>DEMOL.MURO  CONCRETO E=15CM</t>
  </si>
  <si>
    <t>1,1,4</t>
  </si>
  <si>
    <t>DESM.CUBIERTA ASBESTO CEMENTO</t>
  </si>
  <si>
    <t>1,1,5</t>
  </si>
  <si>
    <t>DESM.APARATO SANITARIO</t>
  </si>
  <si>
    <t>1,1,6</t>
  </si>
  <si>
    <t>DESM.MARCO + NAVE SENCILLA</t>
  </si>
  <si>
    <t>1,1,7</t>
  </si>
  <si>
    <t>DESMONTE DE CERRAMIENTO EN MALLA ESLABONADA H MAX 3MT</t>
  </si>
  <si>
    <t>1,1,8</t>
  </si>
  <si>
    <t>RETIRO  ESCOMBROS MANUAL-VOLQUETA &lt;=10KM.</t>
  </si>
  <si>
    <t>CAMPAMENTO</t>
  </si>
  <si>
    <t>1,2,1</t>
  </si>
  <si>
    <t xml:space="preserve">LOCALIZACION Y REPLANTEO </t>
  </si>
  <si>
    <t>1,2,2</t>
  </si>
  <si>
    <t>CAMPAMENTO TABLA  18 M2</t>
  </si>
  <si>
    <t>VARIOS</t>
  </si>
  <si>
    <t>1,3,1</t>
  </si>
  <si>
    <t>CERRAMIENTO POVISIONAL Y PERIMETRAL EN LONA VERDE Y GUADUA</t>
  </si>
  <si>
    <t>SUBTOTAL CAP 1  ACTIVIDADES PRELIMINARES:</t>
  </si>
  <si>
    <t>MOVIMIENTO DE TIERRA Y TRANSPORTE</t>
  </si>
  <si>
    <t>EXCAVACION A MAQUINA EN SECO EN MATERIAL COMUN HASTA 3,0M DE PROFUNDIDAD</t>
  </si>
  <si>
    <t>RETIRO DE MATERIAL DE EXCAVACION CON CARGUE EN VOLQUETA A MAQUINA EN BANCO. SIN ACARREO INTERNO EN OBRA INCLUYE DISPOSICION EN BOTADERO OFICIAL</t>
  </si>
  <si>
    <t>RELLENO DE MATERIAL SELECCIONADO TIPO ROCA MUERTA PARA ESTRUCTURAS</t>
  </si>
  <si>
    <t>2,4</t>
  </si>
  <si>
    <t>RELLENO  ROCA MUERTA COMPAC-CILINDRO +ACA, MEJORAMIENTO DE TERRENO BLOQUE B</t>
  </si>
  <si>
    <t>SUBTOTAL CAP. 2  MOVIMIENTO DE TIERRA Y TRANSPORTE:</t>
  </si>
  <si>
    <t xml:space="preserve">ESTRUCTURA EN CONCRETO </t>
  </si>
  <si>
    <t>SOLADO DE LIMPIEZA ESPESOR 5CM</t>
  </si>
  <si>
    <t xml:space="preserve">CONCRETO 3000 PSI  DADOS DE CIMENTACION </t>
  </si>
  <si>
    <t xml:space="preserve">CONCRETO 3000 PSI VIGAS Y RIOSTRAS EJES BLO.A[1,2,3,4,5,6,7,8] BLO.B[A,B,C,D,E,F,G] BLO.C[A,B,C,D], PUNTO FIJO  </t>
  </si>
  <si>
    <t>CONCRETO 3000 PSI VIGAS Y NERVIOS EJES BLO.A[A,B,C,D] BLO.B [1,2,3,4] BLO.C[1,2,3,4] COMEDOR, LAVANDERIA, PORTERIA, UTV, LOCAL COMERCIAL</t>
  </si>
  <si>
    <t xml:space="preserve">REFUERZO 60.000 PSI </t>
  </si>
  <si>
    <t>KLS</t>
  </si>
  <si>
    <t>COLUMNAS EN CONCRETO DE 3000 PSI</t>
  </si>
  <si>
    <t>BASES CAMAS EN CONCRETO H=30-40CM (CAMAS DORMITORIOS)</t>
  </si>
  <si>
    <t>MESON  EN CONCRETO H=8.1-10CM</t>
  </si>
  <si>
    <t>ALFAGIA CONCRETO ANCHO 60CM</t>
  </si>
  <si>
    <t>LOSA CONTRAPISO Y LOSA CASETON ESTERILLA E=41-45CM</t>
  </si>
  <si>
    <t>LOSA CONCRETO MACIZA E=10CM</t>
  </si>
  <si>
    <t>MALLA ELECTROSOLDADA</t>
  </si>
  <si>
    <t>PANTALLA EN CONCRETO 3100  PSI E=10-30CMS</t>
  </si>
  <si>
    <t>ESCALERA  CONCRETO 3000  PSI</t>
  </si>
  <si>
    <t>SUBTOTAL CAP. 3  ESTRUCTURA EN CONCRETO :</t>
  </si>
  <si>
    <t>INSTALACIONES HIDRAULICAS Y SANITARIAS</t>
  </si>
  <si>
    <t>TUBERÍA PVC PRESIÓN DE 3" RDE 26 UM</t>
  </si>
  <si>
    <t>TUBERÍA PVC PRESIÓN DE 2 1/2" RDE 26 UM</t>
  </si>
  <si>
    <t>TUBERÍA PVC PRESIÓN DE 2" RDE 26 UM</t>
  </si>
  <si>
    <t>TUBERÍA PVC PRESIÓN DE 1 1/2" RDE 21, INCLUYE UNIÓN</t>
  </si>
  <si>
    <t xml:space="preserve"> TUBERÍA PVC PRESIÓN DE 1 1/4" RDE 21, INCLUYE UNIÓN</t>
  </si>
  <si>
    <t>TUBERÍA PVC PRESIÓN DE 1" RDE 21, INCLUYE UNIÓN</t>
  </si>
  <si>
    <t>TUBERÍA PVC PRESIÓN DE 3/4" RDE 21, INCLUYE UNIÓN</t>
  </si>
  <si>
    <t>TUBERIA PVC PRESION PARA ACUEDUCTO D=1/2" RDE 13.5, INCLUYE UNIÓN</t>
  </si>
  <si>
    <t>BUJE SOLDADO DE 3"x2 1/2"  PVC</t>
  </si>
  <si>
    <t>BUJE SOLDADO DE 3"x2" PVC</t>
  </si>
  <si>
    <t>BUJE SOLDADO DE 2 1/2"x2" PVC</t>
  </si>
  <si>
    <t>BUJE SOLDADO DE 2 1/2"x1 1/2" PVC</t>
  </si>
  <si>
    <t>BUJE SOLDADO DE 2"x1 1/2" PVC</t>
  </si>
  <si>
    <t>BUJE SOLDADO DE 2"x3/4" PVC</t>
  </si>
  <si>
    <t>BUJE SOLDADO DE 2"X 1/2" PVC</t>
  </si>
  <si>
    <t>BUJE SOLDADO DE 1 1/2"x1 1/4" PVC</t>
  </si>
  <si>
    <t xml:space="preserve">BUJE SOLDADO DE 1 1/2"x1" </t>
  </si>
  <si>
    <t xml:space="preserve">BUJE SOLDADO DE 1 1/2"x3/4" </t>
  </si>
  <si>
    <t>BUJE SOLDADO DE 1 1/2"x1/2"</t>
  </si>
  <si>
    <t>BUJE SOLDADO DE 1 1/4"x1"</t>
  </si>
  <si>
    <t>BUJE SOLDADO DE 1 1/4"x3/4"</t>
  </si>
  <si>
    <t>BUJE SOLDADO DE 1 1/4"x1/2"</t>
  </si>
  <si>
    <t>BUJE SOLDADO DE 1"x3/4"</t>
  </si>
  <si>
    <t>BUJE SOLDADO DE 1"x 1 1/2"</t>
  </si>
  <si>
    <t>BUJE SOLDADO DE 3/4"x1/2"</t>
  </si>
  <si>
    <t>TEE REDUCIDA DE 1"x3/4"</t>
  </si>
  <si>
    <t>TEE REDUCIDA DE 1"x1/2"</t>
  </si>
  <si>
    <t>TEE REDUCIDA DE 3/4"x1/2"</t>
  </si>
  <si>
    <t>TEE 3"x3"</t>
  </si>
  <si>
    <t>TEE 2 1/2"x2 1/2"</t>
  </si>
  <si>
    <t>TEE 2"x2"</t>
  </si>
  <si>
    <t>TEE 1 1/2"x1 1/2"</t>
  </si>
  <si>
    <t>TEE 1 1/4"x1 1/4"</t>
  </si>
  <si>
    <t>TEE 1"x1"</t>
  </si>
  <si>
    <t>TEE 3/4"x3/4"</t>
  </si>
  <si>
    <t>TEE 1/2"x1/2"</t>
  </si>
  <si>
    <t>CODO DE 3"x90</t>
  </si>
  <si>
    <t>CODO DE 2"x90</t>
  </si>
  <si>
    <t>CODO DE 1 1/2" x90</t>
  </si>
  <si>
    <t>CODO DE 1 1/4" x90</t>
  </si>
  <si>
    <t>CODO DE 1"x90</t>
  </si>
  <si>
    <t>CODO DE 3/4"x90</t>
  </si>
  <si>
    <t>CODO DE 1/2"x90</t>
  </si>
  <si>
    <t>PUNTOS HIDRAULICOS DE 1/2", INCLUYE TUBERÍA PVC Y ACCESORIOS, PROM 3m</t>
  </si>
  <si>
    <t>VÁLVULA CHEQUE CORTINA HIERRO DE 3"</t>
  </si>
  <si>
    <t>VÁLVULA DE BOLA PVC 1/2"</t>
  </si>
  <si>
    <t>VÁLVULA DE BOLA PVC 1"</t>
  </si>
  <si>
    <t>VÁLVULA DE BOLA PVC 1 1/2"</t>
  </si>
  <si>
    <t>CAJA PARA MEDIDOR EN CONCRETO DE 3000 PSI (0,60X1,00X0,70 MT)</t>
  </si>
  <si>
    <t>MACROMEDIDOR DE 2" (INCLUYE ACCESORIOS FILTRO YEE, VÁLVULAS Y REDUCCIONES)</t>
  </si>
  <si>
    <t xml:space="preserve"> VÁLVULA HD DE 3"</t>
  </si>
  <si>
    <t xml:space="preserve"> VÁLVULA HD DE 2 1/2"</t>
  </si>
  <si>
    <t xml:space="preserve"> VÁLVULA HD DE 2"</t>
  </si>
  <si>
    <t xml:space="preserve"> MOTOBOMBA DE 5 HP (INCLUYE ACCESORIOS DE CONEXIÓN)</t>
  </si>
  <si>
    <t>HIDROFLO</t>
  </si>
  <si>
    <t>TUBERIA PVC CORRUGADA D=8"</t>
  </si>
  <si>
    <t>TUBERIA PVC CORRUGADA D=6"</t>
  </si>
  <si>
    <t>TUBERÍA SANITARIA PVC 4"</t>
  </si>
  <si>
    <t>TUBERÍA SANITARIA PVC 2"</t>
  </si>
  <si>
    <t>YEE SANITARIA DE 4"x4"</t>
  </si>
  <si>
    <t>DOBLE YEE SANITARIA DE 4"x4"</t>
  </si>
  <si>
    <t>YEE SANITARIA DE 4"x2"</t>
  </si>
  <si>
    <t>YE SANITARIA DE 2"x2"</t>
  </si>
  <si>
    <t xml:space="preserve"> TEE SANITARIA DE 4"x4"</t>
  </si>
  <si>
    <t xml:space="preserve"> TEE SANITARIA DE 2"x2"</t>
  </si>
  <si>
    <t>CODO SANITARIO DE 2"x90 C-C</t>
  </si>
  <si>
    <t>CODO SANITARIO DE 4"x90 C-C</t>
  </si>
  <si>
    <t>CODO SANITARIO DE 4"x45 C-C</t>
  </si>
  <si>
    <t>CODO SANITARIO DE 2"x45 C-C</t>
  </si>
  <si>
    <t>BUJE SOLDADO DE 4"x2"</t>
  </si>
  <si>
    <t>CAJAS DE DISTRIBUCION EN CONCRETO 0,6mx0,6m (libres) TAPA e=0,1M</t>
  </si>
  <si>
    <t>PUNTOS SANITARIOS DE 4"</t>
  </si>
  <si>
    <t>PUNTOS SANITARIOS DE 2"</t>
  </si>
  <si>
    <t>LAVADERO PREFABRICADO EN CONCRETO ACABADO EN GRANITO</t>
  </si>
  <si>
    <t>TANQUE DE ALMACENAMIENTO EN CONCRETO DE 3000 PSI. 4,00X4,00X1,00. E=0,30 MTS. 2 PARILLAS ACERO 5/8"@,25 2 SENTIDOS</t>
  </si>
  <si>
    <t>SUBTOTAL CAP. 4  INSTALACIONES HIDRAULICAS Y SANITARIAS:</t>
  </si>
  <si>
    <t>INSTALACION RED CONTRA INCENDIO</t>
  </si>
  <si>
    <t>TUBERÍA AC DE 4"</t>
  </si>
  <si>
    <t>TUBERÍA AC DE 3"</t>
  </si>
  <si>
    <t>TUBERÍA AC DE 2"</t>
  </si>
  <si>
    <t>TUBERÍA AC DE 1 1/2"</t>
  </si>
  <si>
    <t>TUBERÍA AC DE 1 1/4"</t>
  </si>
  <si>
    <t>TUBERÍA AC DE 1"</t>
  </si>
  <si>
    <t>CODO AC DE 3"x90</t>
  </si>
  <si>
    <t>CODO AC DE 2"x90</t>
  </si>
  <si>
    <t>CODO AC DE 1"x90</t>
  </si>
  <si>
    <t>TEE AC DE 3"x3"</t>
  </si>
  <si>
    <t>TEE AC DE 2"x2"</t>
  </si>
  <si>
    <t>TEE AC DE 1 1/2"x1 1/2"</t>
  </si>
  <si>
    <t>TEE AC DE 1 1/4"x1 1/4"</t>
  </si>
  <si>
    <t>TEE AC DE 1"x1"</t>
  </si>
  <si>
    <t>BUSHING AC DE 3"x2"</t>
  </si>
  <si>
    <t>BUSHING AC DE 2"x1 1/2"</t>
  </si>
  <si>
    <t>BUSHING AC DE 1 1/2"x1 1/4"</t>
  </si>
  <si>
    <t>BUSHING AC DE 1 1/2"x1/2"</t>
  </si>
  <si>
    <t>BUSHING AC DE 1 1/4"x1"</t>
  </si>
  <si>
    <t>BUSHING AC DE 1 1/4"x1/2"</t>
  </si>
  <si>
    <t>BUSHING AC DE 1"x1/2"</t>
  </si>
  <si>
    <t>GABINETE TIPO III</t>
  </si>
  <si>
    <t xml:space="preserve">EXTINTORES </t>
  </si>
  <si>
    <t>ROCIADOR 1/2" ESTANDAR</t>
  </si>
  <si>
    <t>SOPORTES - ANCLAJE TUBERIA 1,1/2x1/8"</t>
  </si>
  <si>
    <t>SENSOR DE FLUJO</t>
  </si>
  <si>
    <t>MANOMETRO DE GLICERINA 0-200 PSI</t>
  </si>
  <si>
    <t>VÁLVULA CHEQUE CORTINA METALICO DE 3"</t>
  </si>
  <si>
    <t>VÁLVULA DE 3" HD</t>
  </si>
  <si>
    <t>SIAMESA DE 3"</t>
  </si>
  <si>
    <t>MOTOBOMBA DE 5 HP JOCKEY</t>
  </si>
  <si>
    <t>MOTOBOMBA DE 45HP LISTADA</t>
  </si>
  <si>
    <t>SUBTOTAL CAP. 5  INSTALACION RED CONTRA INCENDIOS:</t>
  </si>
  <si>
    <t xml:space="preserve">INSTALACION RED GAS </t>
  </si>
  <si>
    <t>CONSTRUCCION RED INTERNA DE POLIETILENO DE 1" PARA GAS NATURAL</t>
  </si>
  <si>
    <t>CONSTRUCCION RED INTERNA EN PE - AL - PE PARA GAS NATURAL</t>
  </si>
  <si>
    <t>CONSTRUCCION RED INTERNA PARA CADA PUNTO DE ARTEFACTO A GAS NATURAL</t>
  </si>
  <si>
    <t>SUBTOTAL CAP. 6  INSTALACION RED GAS:</t>
  </si>
  <si>
    <t>INSTALACIONES ELECTRICAS</t>
  </si>
  <si>
    <t>SALIDA ILUMINACION 120 V</t>
  </si>
  <si>
    <t>SALIDA ILUMINACION 220 V</t>
  </si>
  <si>
    <t>TOMA MONOFASICO CON POLO A TIERRA</t>
  </si>
  <si>
    <t>TOMA MONOFASICO CON POLO A TIERRA GFCI</t>
  </si>
  <si>
    <t xml:space="preserve">TOMA MONOFASICO REGULADO CON POLO A TIERRA </t>
  </si>
  <si>
    <t>INTERRUPTOR SENCILLO</t>
  </si>
  <si>
    <t>INTERRUPTOR DOBLE</t>
  </si>
  <si>
    <t>INTERRUPTOR SENCILLO CONMUTABLE</t>
  </si>
  <si>
    <t>INTERRUPTOR DOBLE CONMUTABLE</t>
  </si>
  <si>
    <t>TOMA VOZ Y DATOS</t>
  </si>
  <si>
    <t>SALIDA TELEVISION</t>
  </si>
  <si>
    <t>GABINETE RACK CON TODOS SUS ACCESORIOS</t>
  </si>
  <si>
    <t>UPS</t>
  </si>
  <si>
    <t>TABLERO DE BREAKERS DE 36 CTOS TRIFILAR 208 -120 V 4 HILOS</t>
  </si>
  <si>
    <t>TABLERO DE BREAKERS DE 30 CTOS TRIFILAR 208 -120 V 4 HILOS</t>
  </si>
  <si>
    <t>TABLERO DE BREAKERS DE 24 CTOS TRIFILAR 208 -120 V 4 HILOS</t>
  </si>
  <si>
    <t>TABLERO DE BREAKERS DE 18 CTOS TRIFILAR 208 -120 V 4 HILOS</t>
  </si>
  <si>
    <t>MINIBREAKERS 1X15 AMP</t>
  </si>
  <si>
    <t>MINIBREAKERS 2X20 AMP</t>
  </si>
  <si>
    <t>ACOMETIDA TRIFILAR 2 No. 2/0  POR FASE + 1No. 2/0 POR NEUTRO + 1 No. 6 TIERRA</t>
  </si>
  <si>
    <t>ACOMETIDA TRIFILAR 1 No. 4  POR FASE + 1No. 4 POR NEUTRO + 1 No. 10 TIERRA</t>
  </si>
  <si>
    <t>ACOMETIDA TRIFILAR 1 No. 6  POR FASE + 1No. 6 POR NEUTRO + 1 No. 8 TIERRA</t>
  </si>
  <si>
    <t>ACOMETIDA TRIFILAR 1 No. 8  POR FASE + 1No. 8 POR NEUTRO + 1 No. 10 TIERRA</t>
  </si>
  <si>
    <t>BANDEJA  400mm x 54 mm x 3000mm</t>
  </si>
  <si>
    <t>PUESTA A TIERRA TABLERO DE BREAKERS y TABLERO DE MEDIDORES</t>
  </si>
  <si>
    <t>LAMPARA APLIQUE TORTUGA LED 5.5W EXTERIOR INTERIOR O SIMILAR</t>
  </si>
  <si>
    <t>BALA  ECO LED 24 W (1920 LUMEN) O SIMILAR</t>
  </si>
  <si>
    <t>BALA  ECO LED  15 W (1200 LUMEN) O SIMILAR</t>
  </si>
  <si>
    <t>LÁMPARA PANEL LED SOBREPONER 60X60 51W BLANCA O SIMILAR</t>
  </si>
  <si>
    <t>LÁMPARA PANEL LED SOBREPONER 30X120 51W BLANCA O SIMILAR</t>
  </si>
  <si>
    <t>LÁMPARA PANEL LED DE SOBRE PONER 30X120 48W HERMETICA BLANCA  O SIMILAR</t>
  </si>
  <si>
    <t>LUMINARIA 16 LEDS 35W O SIMILAR</t>
  </si>
  <si>
    <t>EXI-H LUZ EMERGENCIA LED R1 2X1.6W O SIMILAR</t>
  </si>
  <si>
    <t>TRANSFORMADOR TRIFASICO 75 KVA 208-120V</t>
  </si>
  <si>
    <t>PROTECCIONES</t>
  </si>
  <si>
    <t>MALLA DE TIERRA</t>
  </si>
  <si>
    <t>MEDICION INDIRECTA</t>
  </si>
  <si>
    <t>ACOMETIDA TRANSFORMADOR  1No.4/0 THHN X FASE + 1No.4/0 THHN X NEUTRO + 1No. 2 X TIERRA  . IINCLUYE TUBERIA PVC DB 4"</t>
  </si>
  <si>
    <t>TABLERO TRIFÁSICO DE 24 CIRCUITOS 3F, 5H CON ESPACIO PARA TOTALIZADOR. INCLUYE TOTALIZADOR ,  PUERTA Y TODO LO NECESARIO PARA SU CORRECTO FUNCIONAMIENTO.</t>
  </si>
  <si>
    <t>CAJA EN MAMPOSTERÍA TIPO ALUMBRADO PÚBLICO DE 100 CM X 100 CM</t>
  </si>
  <si>
    <t>CAJA EN MAMPOSTERÍA TIPO ALUMBRADO PÚBLICO DE 30 CM X 30 CM</t>
  </si>
  <si>
    <t>POSTE METALICO PARA ALUMBRADO PUBLICO DE 9 X 150 KGF GALVANIZADO Y PINTADO</t>
  </si>
  <si>
    <t>VARILLA DE COBRE DE 2,40 MS X 5/8"</t>
  </si>
  <si>
    <t>CABLE DE COBRE  BLANDO DESNUDO  NO. 2/0 PARA CONFIGURAR SISTEMA DE APANTALLAMIENTO, MALLA A TIERRA Y EQUIPOTENCIAR.</t>
  </si>
  <si>
    <t xml:space="preserve">ALAMBRON EN  ALUMINIO  DE 8 MM PARA APANTALLAMIENTO </t>
  </si>
  <si>
    <t>BARRA CAPTORA PARA SISTEMA APANTALLAMIENTO</t>
  </si>
  <si>
    <t>SOLDADURA 120 G PARA EMPALMES DEL SISTEMA DE APANTALLAMIENTO Y PUESTAS A TIERRA</t>
  </si>
  <si>
    <t>TUBERIA PVC DE 3X2"</t>
  </si>
  <si>
    <t>TUBERIA PVC DE 5X2"</t>
  </si>
  <si>
    <t>SUBTOTAL CAP. 7  INSTALACIONES ELECTRICAS:</t>
  </si>
  <si>
    <t xml:space="preserve">MAMPOSTERIA </t>
  </si>
  <si>
    <t>MURO BLOQUE CONCRETO 19x19x39CM</t>
  </si>
  <si>
    <t>8,2</t>
  </si>
  <si>
    <t>DIV. MURO LADRILLO FAROL BLOQUES RESIDENCIAS</t>
  </si>
  <si>
    <t>8,3</t>
  </si>
  <si>
    <t>ESCALERILLA HIERRO  GRAFILADO 1/4"</t>
  </si>
  <si>
    <t>8,4</t>
  </si>
  <si>
    <t>DOVELAS 3/8 60.000 PSI</t>
  </si>
  <si>
    <t>8,5</t>
  </si>
  <si>
    <t>MURO BLOQUE ESTRUCT. CERAMICO  12X20X30</t>
  </si>
  <si>
    <t>SUBTOTAL CAP. 8  MAMPOSTERIA :</t>
  </si>
  <si>
    <t xml:space="preserve">OBRA BLANCA </t>
  </si>
  <si>
    <t>REPELLO MURO 1:2</t>
  </si>
  <si>
    <t xml:space="preserve">ESTUCO MUROS </t>
  </si>
  <si>
    <t>PORCELANATO 80 X 80 CM</t>
  </si>
  <si>
    <t>CERAMICA 32.60-35.00X32.60-35.00 TRAF.4</t>
  </si>
  <si>
    <t>CERAMICA  PISO-PARED 20-50X20-50CM</t>
  </si>
  <si>
    <t>GRANITO PULIDO [PANO]</t>
  </si>
  <si>
    <t>GUARDAESCOBA EPOXICO 1/2C  #261</t>
  </si>
  <si>
    <t>GUARDAESCOBA CERAMICO H MAX 8 CM</t>
  </si>
  <si>
    <t>C.F.PANEL YESO 12.7MM S.JUNTA+VINILO RH</t>
  </si>
  <si>
    <t>PINTURA 3 MANOS FACHADAS BLOQUES DORMITORIOS</t>
  </si>
  <si>
    <t>NAVE ALUM.PERSIANA CORTINA.</t>
  </si>
  <si>
    <t>NAVE ALUM.ENTAMBORADA-LLENA VAI.</t>
  </si>
  <si>
    <t>VENTANA LAM.VIDRIO 5 MM-INCOLORO ALUMINO</t>
  </si>
  <si>
    <t>PUERTA VENTANA ALUM.PERSIANA</t>
  </si>
  <si>
    <t xml:space="preserve"> VENTANERIA MARCO EN ALUMINIO CALIBRE 18 Y VIDRIO SUPERPUESTO DE SEGURIDAD 10 MM CON PELICULA DE SEGURIDAD. INCLUYE ELEMENTOS DE ANCLAJE</t>
  </si>
  <si>
    <t>BARANDA DE SEGURIDAD  EN CAÑO DE ACERO GALVANIZADO  DE 50 MM X 2MM REFUERZO INTERMEDIO EN TUBO DE 25 MMX 2MM</t>
  </si>
  <si>
    <t>SUBTOTAL CAP. 9  OBRA BLANCA :</t>
  </si>
  <si>
    <t>APARATOS SANITARIOS</t>
  </si>
  <si>
    <t>SANITARIO DOBLE DESCARGA INCLUYE INSTALACION</t>
  </si>
  <si>
    <t>SANITARIO POBLACION MOVILIDAD REDUCIDA</t>
  </si>
  <si>
    <t>LAVAMANOS SOBREPONER INLCLUYE INSTALACION</t>
  </si>
  <si>
    <t>LAVAMANOS RECTANGULAR DE COLGAR PARA MOVILIDAD REDUCIDA</t>
  </si>
  <si>
    <t>GRIFERIA LAVAMANOS</t>
  </si>
  <si>
    <t xml:space="preserve">DUCHA PLATO INCLUYEA CCESORIOS PARA INSTALACION </t>
  </si>
  <si>
    <t>KIT BARRAS APOYO MOVILIDAD REDUCIDA , incluye 2 BARRAS EN L y 2 barras de 12" para sanitario y ducha todos los accesorios y materiales para su correcta instalación y fijación</t>
  </si>
  <si>
    <t>SUBTOTAL CAP. 10  INSTALACIONES HIDROSANITARIAS:</t>
  </si>
  <si>
    <t>OBRAS EXTERIORES Y DE URBANISMO</t>
  </si>
  <si>
    <t>RAMPAS EN CONCRETO 3100 PSI</t>
  </si>
  <si>
    <t>TABLETA CONCRETO TIPO CHOCOLATINA 0,50 X 0,14 [M]</t>
  </si>
  <si>
    <t xml:space="preserve">ADOQUIN CONCRETO 30.0x45.0x08 </t>
  </si>
  <si>
    <t>ANDEN CONCRETO 10CM 3000  PSI INCLUYE REFUERZO EN ACERO</t>
  </si>
  <si>
    <t>PRADO  GATEADORA</t>
  </si>
  <si>
    <t>MURO DE CONTENCION 3000 PSI INCLUYE FORMALETA</t>
  </si>
  <si>
    <t>REPOSICION DE ARBOLES  H MAX = 1,80</t>
  </si>
  <si>
    <t>CERRAMIENTO EN MALLA ESLABONADA CAL 10, TUBERIA GALVANIZADA d=2'', CON TAPA, ANGULO 1 1/2''X3/16'', ACABADO ESMALTE</t>
  </si>
  <si>
    <t>SUBTOTAL CAP. 11  OBRAS EXTERIORES Y DE URBANISMO:</t>
  </si>
  <si>
    <t>CUBIERTA</t>
  </si>
  <si>
    <t>TEJA GALVANIZADA TRAPEZOIDAL CAL.26</t>
  </si>
  <si>
    <t>CANAL LAMINA ALUMINIO</t>
  </si>
  <si>
    <t>PERFIL  ESTRUCTURAL PARA ESTRUCTURA DE CUBIERTA SEGÚN DISEÑO ESTRUCTURAL</t>
  </si>
  <si>
    <t>KG</t>
  </si>
  <si>
    <t>POLICARBONATO ALVEOLAR 10MM</t>
  </si>
  <si>
    <t>SUBTOTAL CAP. 12  CUBIERTA:</t>
  </si>
  <si>
    <t>ESTRUCTURA METALICA</t>
  </si>
  <si>
    <t>13,1</t>
  </si>
  <si>
    <t>PANEL REVESTIMIENTO EN LAMINA DE ALTA PRESION DE 5 A 6 MM SEGÚN DISEÑO</t>
  </si>
  <si>
    <t>13,2</t>
  </si>
  <si>
    <t>CARTERA EN PANEL REVESTIMIENTO EN LAMINA DE ALTA PRESION DE 5 A 6 MM BAJANTES ALL.</t>
  </si>
  <si>
    <t>13,3</t>
  </si>
  <si>
    <t>ESTRUCTURA METALICA EN ACERO ESTRUCTURAL ASTM A-36 (SEGÚN DISEÑO). INCLUYE FABRICACION, TRANSPORTE, MONTAJE, PINTURA ANTICORROSIVO Y TERMINADO FINAL</t>
  </si>
  <si>
    <t>13,4</t>
  </si>
  <si>
    <t>ANCLAJE CON TORNILO DE ALTA RESISTENCIA A325 H MIN 15 CM</t>
  </si>
  <si>
    <t>SUBTOTAL CAP. 13  ESTRUCTURA METALICA:</t>
  </si>
  <si>
    <t>ASEO GENERAL DE OBRA</t>
  </si>
  <si>
    <t>14,1</t>
  </si>
  <si>
    <t>ASEO GENERAL  MECANICO ESPECIALIZADO DE OBRA (incuyle limpieza de zonas duras, zonas verdes, muros, areas interiores)</t>
  </si>
  <si>
    <t>SUBTOTAL CAP. 14  ASEO GENERAL DE OBRA:</t>
  </si>
  <si>
    <t>COSTOS DE SUMINISTRO DE BIENES Y SERVICIOS</t>
  </si>
  <si>
    <t>COSTOS CERTIFICACION RETIE</t>
  </si>
  <si>
    <t>COSTOS CERTIFICACION RETILAB</t>
  </si>
  <si>
    <t>COSTOS PLAN DE GESTION INTEGRAL DE OBRA (P.G.I.O)</t>
  </si>
  <si>
    <t>COSTOS SUMINISTRO E INSTALACIÓN MOBILIARIO</t>
  </si>
  <si>
    <t>VALOR  TOTAL PRESUPUESTO OFICIAL</t>
  </si>
  <si>
    <t>REFUERZO 60000 PSI</t>
  </si>
  <si>
    <t xml:space="preserve">VALOR COSTOS DIRECTOS + INDIRECTOS + IVA SOBRE UTILIDAD DE LA OBRA CIVIL </t>
  </si>
  <si>
    <t>COSTO TOTAL OBRA CIVIL</t>
  </si>
  <si>
    <t xml:space="preserve">DOCUMENTOS TÉCNICOS </t>
  </si>
  <si>
    <t>LUIS FERNANDO POLANCO FLOREZ</t>
  </si>
  <si>
    <t>IVAN DARIO MUÑOZ DELGADO</t>
  </si>
  <si>
    <t>CLASIFICADOR  UNSPSC</t>
  </si>
  <si>
    <t>% PARTICIPACION MINIMA</t>
  </si>
  <si>
    <t>EXPERIENCIA ESPECIFICA MINIMA
30% VALOR PRESUPUESTO OFICIAL</t>
  </si>
  <si>
    <t>SI</t>
  </si>
  <si>
    <t>N/A</t>
  </si>
  <si>
    <t>NO</t>
  </si>
  <si>
    <t>PUNTAJE PERSONAL ASESOR</t>
  </si>
  <si>
    <t>Contratista Vicerrectoria Administrativa</t>
  </si>
  <si>
    <t>ORLANDO SANDOVAL ACOSTA</t>
  </si>
  <si>
    <t>ESP.</t>
  </si>
  <si>
    <t>I</t>
  </si>
  <si>
    <t>PRELIMINARES</t>
  </si>
  <si>
    <t>01.01.</t>
  </si>
  <si>
    <t>LOCALIZACION Y REPLANTEO</t>
  </si>
  <si>
    <t>01.02.</t>
  </si>
  <si>
    <t>DESCAPOTE A MANO HASTA E= 0.40 M ZONA VERDE PARA NUEVOS</t>
  </si>
  <si>
    <t>01.03.</t>
  </si>
  <si>
    <t>RETIRO DE SOBRANTES</t>
  </si>
  <si>
    <t>SUBTOTAL PRELIMINARES</t>
  </si>
  <si>
    <t>II</t>
  </si>
  <si>
    <t>CIMENTACIÓN</t>
  </si>
  <si>
    <t>02.01.</t>
  </si>
  <si>
    <t>2.8.P</t>
  </si>
  <si>
    <t>EXCAVACION A MANO</t>
  </si>
  <si>
    <t>02.02.</t>
  </si>
  <si>
    <t>CONCRETO DE 19MPa PARA SOLADOS DE LIMPIEZA e=0.05 M</t>
  </si>
  <si>
    <t>02.03.</t>
  </si>
  <si>
    <t>VIGAS CIMENTACIÓN EN T EN CONCRETO DE 21MPa IMPERMEABILIZADO, INCLUYE ACERO DE REFUERZO PRINCIPAL EN VARILLA DE d=5/8" -3/8" Y ETRIBOS  EN D=3/8" .</t>
  </si>
  <si>
    <t>02.04.</t>
  </si>
  <si>
    <t>3.14.P</t>
  </si>
  <si>
    <t>PEDESTALES EN CONCRETO DE 21 Mpa IMPERMEABILIZADO , NO INCLUYE ACERO DE REFUERZO.</t>
  </si>
  <si>
    <t>02.05.</t>
  </si>
  <si>
    <t>ACERO DE REFUERZO 420 MPA</t>
  </si>
  <si>
    <t>KGR</t>
  </si>
  <si>
    <t>02.06.</t>
  </si>
  <si>
    <t>7.15 P</t>
  </si>
  <si>
    <t>MORTERO AUTONIVELANTE  0.30x0.30x.02 M</t>
  </si>
  <si>
    <t>SUBTOTAL CIMENTACIÓN</t>
  </si>
  <si>
    <t>III</t>
  </si>
  <si>
    <t>DESAGÜES</t>
  </si>
  <si>
    <t>03.01.</t>
  </si>
  <si>
    <t>03.01.P</t>
  </si>
  <si>
    <t>TUBERIA SANITARIA  PVC 4"</t>
  </si>
  <si>
    <t>03.02.</t>
  </si>
  <si>
    <t>03.02.P</t>
  </si>
  <si>
    <t>TUBERIA SANITARIA PVC 2"</t>
  </si>
  <si>
    <t>03.03.</t>
  </si>
  <si>
    <t>03.03.P</t>
  </si>
  <si>
    <t>PUNTOS SANITARIOS 2"</t>
  </si>
  <si>
    <t>3.04.P</t>
  </si>
  <si>
    <t>CAJA INSPECCION 0.50 x 0.50 EN CONCRETO DE 21mPA CON TAPA REFORZADA EN VARILLA DE d=3/8"EN AMBOS SENTIDOS.</t>
  </si>
  <si>
    <t>SUBTOTAL DESAGÜES</t>
  </si>
  <si>
    <t>IV</t>
  </si>
  <si>
    <t>MUROS</t>
  </si>
  <si>
    <t>04.01.</t>
  </si>
  <si>
    <t>9.1.P</t>
  </si>
  <si>
    <t>MUROS EN SISTEMA LIVIANO PÁNELES FIBRO CEMENTO DE e=8 mm, CON SU ESTRUCTURA SEGÚN LA ESPECIFICACIONES DE DISEÑO ESTRUCTURAL.</t>
  </si>
  <si>
    <t>SUBTOTAL MUROS</t>
  </si>
  <si>
    <t>V</t>
  </si>
  <si>
    <t>ESTRUCTURA METÁLICA</t>
  </si>
  <si>
    <t>05.01.</t>
  </si>
  <si>
    <t>COLUMNAS METÁLICAS 150x150x40 mm, incluye soldadura, anticorrosivo pintura y todos los elementos especificados en el diseño</t>
  </si>
  <si>
    <t>05.02.</t>
  </si>
  <si>
    <t>PERNOS 12.66 MM A-307 especificados en el diseño</t>
  </si>
  <si>
    <t>05.03.</t>
  </si>
  <si>
    <t>CERCHA TIPO 1  incluye soldadura, anticorrosivo pintura y todos los elementos especificados en el diseño</t>
  </si>
  <si>
    <t>05.04.</t>
  </si>
  <si>
    <t>3.15.P</t>
  </si>
  <si>
    <t>CERCHA TIPO 2 incluye soldadura, anticorrosivo pintura y todos los elementos especificados en el diseño</t>
  </si>
  <si>
    <t>05.05.</t>
  </si>
  <si>
    <t>CERCHA TIPO 3 incluye soldadura, anticorrosivo pintura y todos los elementos especificados en el diseño</t>
  </si>
  <si>
    <t>05.06.</t>
  </si>
  <si>
    <t>CERCHA TIPO 4 incluye soldadura, anticorrosivo pintura y todos los elementos especificados en el diseño</t>
  </si>
  <si>
    <t>05.07.</t>
  </si>
  <si>
    <t>CERCHA TIPO 5 incluye soldadura, anticorrosivo pintura y todos los elementos especificados en el diseño</t>
  </si>
  <si>
    <t>05.08.</t>
  </si>
  <si>
    <t>CERCHA TIPO 6 incluye soldadura, anticorrosivo pintura y todos los elementos especificados en el diseño</t>
  </si>
  <si>
    <t>05.09.</t>
  </si>
  <si>
    <t>CERCHA TIPO 7 incluye soldadura, anticorrosivo pintura y todos los elementos especificados en el diseño</t>
  </si>
  <si>
    <t>05.10.</t>
  </si>
  <si>
    <t>CERCHA TIPO 7.1 incluye soldadura, anticorrosivo pintura y todos los elementos especificados en el diseño</t>
  </si>
  <si>
    <t>05.11.</t>
  </si>
  <si>
    <t>CERCHA TIPO 8 incluye soldadura, anticorrosivo pintura y todos los elementos especificados en el diseño</t>
  </si>
  <si>
    <t>05.12.</t>
  </si>
  <si>
    <t>CERCHA TIPO 9 incluye soldadura, anticorrosivo pintura y todos los elementos especificados en el diseño</t>
  </si>
  <si>
    <t>05.13.</t>
  </si>
  <si>
    <t>RIOSTRAS PLATINAS 7 CM 5mm GRADO 50 incluye soldadura, anticorrosivo pintura y todos los elementos especificados en el diseño</t>
  </si>
  <si>
    <t>05.14.</t>
  </si>
  <si>
    <t>CORREA COR1 PERLIN CAJON 220x80x20 mm 2 mm incluye soldadura, anticorrosivo pintura y todos los elementos especificados en el diseño</t>
  </si>
  <si>
    <t>05.15.</t>
  </si>
  <si>
    <t>VIGAS EN CAJÓN incluye soldadura, anticorrosivo pintura y todos los elementos especificados en el diseño</t>
  </si>
  <si>
    <t>05.16.</t>
  </si>
  <si>
    <t>CORREA COR2 PERLIN CAJON 220x80x20 mm 1.2 mm incluye soldadura, anticorrosivo pintura y todos los elementos especificados en el diseño incluye soldadura, anticorrosivo pintura y todos los elementos especificados en el diseño</t>
  </si>
  <si>
    <t>SUBTOTAL ESTRUCTURA METÁLICA</t>
  </si>
  <si>
    <t>VI</t>
  </si>
  <si>
    <t>06.01.</t>
  </si>
  <si>
    <t>6.01.P</t>
  </si>
  <si>
    <t>SUMINISTRO E INSTALACION DE CUBIERTA TEJA TERMOACUSTICA</t>
  </si>
  <si>
    <t>06.02.</t>
  </si>
  <si>
    <t>6.02.P</t>
  </si>
  <si>
    <t>SUMINISTRO E INSTALACION DE CANALES EN LAMINA CAL. 20, INCLUYE ANTICORROSIVO , ANDAMIOS Y EQUIPO CERTIFICADO PARA TRABAJO SEGURO EN ALTURAS.</t>
  </si>
  <si>
    <t>06.03.</t>
  </si>
  <si>
    <t>TENSORES 3/8", INCLUYE ANTICORROSIVO , ANDAMIOS Y EQUIPO CERTIFICADO PARA TRABAJO SEGURO EN ALTURAS.</t>
  </si>
  <si>
    <t>06.04.</t>
  </si>
  <si>
    <t>6.04.P</t>
  </si>
  <si>
    <t>CABALLETES O LIMATESAS TEJA UPVC INCLUYE  ANDAMIOS Y EQUIPO CERTIFICADO PARA TRABAJO SEGURO EN ALTURAS.</t>
  </si>
  <si>
    <t>SUBTOTAL CUBIERTA</t>
  </si>
  <si>
    <t>VII</t>
  </si>
  <si>
    <t>PISOS</t>
  </si>
  <si>
    <t>07.01.</t>
  </si>
  <si>
    <t>ART. 330-13  INV</t>
  </si>
  <si>
    <t>SUMINISTRO EXTENCIÓN Y COMPACTACION DE SUBBASE GRANULAR e=.10 m</t>
  </si>
  <si>
    <t>07.02.</t>
  </si>
  <si>
    <t>7.02.P</t>
  </si>
  <si>
    <t>SUMINISTRO E INSTALACION DE PISO EN CERAMICA TRAFICO TIPO INDUSTRIAL ACABADO MATE, INCLUYE EL MORTERO DE NIVELACION .</t>
  </si>
  <si>
    <t>07.03.</t>
  </si>
  <si>
    <t>7.03.P</t>
  </si>
  <si>
    <t xml:space="preserve">PISO PRIMARIO EN CONCRETO DE 21 Mpa e=0.07 M </t>
  </si>
  <si>
    <t>07.04.</t>
  </si>
  <si>
    <t>7.04.P</t>
  </si>
  <si>
    <t>GUARDAESCOBA EN CERÁMICA DE ANCHO 8cm</t>
  </si>
  <si>
    <t>07.05.</t>
  </si>
  <si>
    <t>MESÓN CONCRETO ; SUPERF LOSA CCTO de 17.5MPa  E=0.07 M GRANITO No3. PUL; PATAS MURO SOGA PAÑET</t>
  </si>
  <si>
    <t>07.06.</t>
  </si>
  <si>
    <t>PISO EPÓXICO MULTICAPAS</t>
  </si>
  <si>
    <t>07.07.</t>
  </si>
  <si>
    <t>PISO PARA DUCHAS DE EMERGENCIA</t>
  </si>
  <si>
    <t>SUBTOTAL PISOS</t>
  </si>
  <si>
    <t>VIII</t>
  </si>
  <si>
    <t>INSTALACIONES HIDRÁULICAS</t>
  </si>
  <si>
    <t>08.01.</t>
  </si>
  <si>
    <t>8.01.P</t>
  </si>
  <si>
    <t>SUMINISTRO E INSTALACION DE TUBERIA PVC PRESION 3/4" RDE 21</t>
  </si>
  <si>
    <t>08.02.</t>
  </si>
  <si>
    <t>8.02.P</t>
  </si>
  <si>
    <t>SUMINISTRO E INSTALACION DE TUBERIA PVC PRESION 1/2" RDE 21</t>
  </si>
  <si>
    <t>08.03.</t>
  </si>
  <si>
    <t>8.03.P</t>
  </si>
  <si>
    <t>PUNTO HIDRAULICO 1/2"</t>
  </si>
  <si>
    <t>08.04.</t>
  </si>
  <si>
    <t>8.04.P</t>
  </si>
  <si>
    <t>SUMINISTRO E INSTALACION DE LLAVES DE PASO DIRECTO 3/4" DE COMPUERTA ( CIERRE LENTO) .</t>
  </si>
  <si>
    <t>SUBTOTAL INSTALACIONES HIDRÁULICAS</t>
  </si>
  <si>
    <t>IX</t>
  </si>
  <si>
    <t>CIELORASO</t>
  </si>
  <si>
    <t>09.01.</t>
  </si>
  <si>
    <t>9.01.P</t>
  </si>
  <si>
    <t>SUMINISTRO E INSTALACION DE CIELORASO EN PCV ESPESOR =10mm.</t>
  </si>
  <si>
    <t>SUBTOTAL CIELORASO</t>
  </si>
  <si>
    <t>X</t>
  </si>
  <si>
    <t>PINTURAS</t>
  </si>
  <si>
    <t>10.01.</t>
  </si>
  <si>
    <t>10.1.P</t>
  </si>
  <si>
    <t>PINTURA VINILO MUROS DE PANEL</t>
  </si>
  <si>
    <t>10.02.</t>
  </si>
  <si>
    <t>10.2.P</t>
  </si>
  <si>
    <t>PINTURA KORAZA EXTERIORES FACHADA</t>
  </si>
  <si>
    <t>SUBTOTAL PINTURAS</t>
  </si>
  <si>
    <t>XI</t>
  </si>
  <si>
    <t>ACCESORIOS SANITARIOS</t>
  </si>
  <si>
    <t>11.01.</t>
  </si>
  <si>
    <t xml:space="preserve">DUCHAS DE EMERGENCIA MIXTA CON LAVAOJOS:CONJUNTO DUCHA DE EMERGENCIA MIXTA, CON LAVA-OJOS : El plato de la ducha es de 273 mm (10 3/4”) palanca triangular rígida, y el lava-ojos de 273 mm, (10 3/4”) redondo, con accesorios fabricados en acero inoxidable 316 (a prueba de corrosión - antiácidos), lavaojos con protectores en ABS. Tubería galvanizada de 1 1/4” pintada en colores reflectivos, válvula en bronce, suministro hidráulico de 1 1/4”. La ducha accionada con palanca; lavaojos puede accionarse con palanca o pedal. Altura 2150 mm (85”). Incluye señal de identificación. Fabricada conforme a las normas estándar Z358.1 - 2014 ANSI. </t>
  </si>
  <si>
    <t>11.02.</t>
  </si>
  <si>
    <t>REJILLA VARILLAS LISAS 1/2" A/C 2,5 CM</t>
  </si>
  <si>
    <t>11.03.</t>
  </si>
  <si>
    <t>POCETAS PARA LAVADO EN LABORATORIOS</t>
  </si>
  <si>
    <t>SUBTOTAL ACCESORIOS SANITARIOS</t>
  </si>
  <si>
    <t>XII</t>
  </si>
  <si>
    <t>CARPINTERÍA ALUMÍNIO</t>
  </si>
  <si>
    <t>12.01.</t>
  </si>
  <si>
    <t>PUERTA EXTERIOR ALUMINIO COLOR BLANCO</t>
  </si>
  <si>
    <t>12.02.</t>
  </si>
  <si>
    <t>PUERTA INTERIOR ALUMINIO COLOR BLANCO</t>
  </si>
  <si>
    <t>12.03.</t>
  </si>
  <si>
    <t>VENTANA ALUMINIO COLOR BLANCO</t>
  </si>
  <si>
    <t>12.04.</t>
  </si>
  <si>
    <t>CERRADURAS EXTERIORES</t>
  </si>
  <si>
    <t>12.05.</t>
  </si>
  <si>
    <t>CERRADURAS INTERIORES</t>
  </si>
  <si>
    <t>SUBTOTAL CARPINTERÍA ALUMÍNIO</t>
  </si>
  <si>
    <t>XIII</t>
  </si>
  <si>
    <t>13.01.</t>
  </si>
  <si>
    <t>13.01.P</t>
  </si>
  <si>
    <t xml:space="preserve">ANDEN EN CONCRETO DE 21MPa e=0.10 m </t>
  </si>
  <si>
    <t>13.02.</t>
  </si>
  <si>
    <t>SARDINEL EN CONCRETO DE 21MPa  CON UNA ALTURA DE 40cm, Y UN ANCHO DE =15cm.</t>
  </si>
  <si>
    <t>13.03.</t>
  </si>
  <si>
    <t>CANAL EN CONCRETO DE 21MPa A= 0.30 MTS</t>
  </si>
  <si>
    <t>13.04.</t>
  </si>
  <si>
    <t>ASE0</t>
  </si>
  <si>
    <t>GLB</t>
  </si>
  <si>
    <t>SUBTOTAL VARIOS</t>
  </si>
  <si>
    <t>XIV</t>
  </si>
  <si>
    <t>ALIMENTADORES Y TABLEROS</t>
  </si>
  <si>
    <t>14.1.1</t>
  </si>
  <si>
    <t>Alimentador BT tablero TDG 3X3#1/0 THHN Cu +  3#1/0 THHN Cu + 1#2 CuDD X Tubo PVC 2X2"</t>
  </si>
  <si>
    <t>14.1.2</t>
  </si>
  <si>
    <t>Suministro e instalacion interruptor termomagnetico en caja moldeda 3 x 40 A</t>
  </si>
  <si>
    <t>14.1.3</t>
  </si>
  <si>
    <t>Sumnistro e instalacion tablero de distribucion general TDG 3F-5H 400 A tablero de distribucion general TDG  metálico tipo A-CDA pintura electrostatica- norma RETIE para montar equipo de control y protección en baja tensión,  -DPS 120/208 3 fases 4 hilos, tipo II -  -  interruptor principal termoganetico en caja moldeada ajustable de 3 X 400 A / (25kA a 240 v) Barraje de cobre circuitos normales   3F-5H  400 A-  - interruptores termomagneticos en caja moldeada de acuerdo con el diagrama unifilar- barra de neutros - barra de tierras--  3 reservas</t>
  </si>
  <si>
    <t>14.1.4</t>
  </si>
  <si>
    <t>Sumninstro e  instalacion tablero 3F-5H - 12 circuitos/ espacio totalizador</t>
  </si>
  <si>
    <t>14.1.5</t>
  </si>
  <si>
    <t>Sumninstro e  instalacion tablero 3F-5H - 36 circuitos/</t>
  </si>
  <si>
    <t>14.1.6</t>
  </si>
  <si>
    <t>Sumninstro e  instalacion tablero 3F-5H - 24 circuitos/</t>
  </si>
  <si>
    <t>14.1.7</t>
  </si>
  <si>
    <t>Sumninstro e  instalacion tablero 3F-5H - 18 circuitos/ espacio totalizador</t>
  </si>
  <si>
    <t>14.1.8</t>
  </si>
  <si>
    <t>Sumninstro e  instalacion tablero 2F-4H - 12 circuitos/ en riel</t>
  </si>
  <si>
    <t>14.1.9</t>
  </si>
  <si>
    <t>Suministro e instalacion int termomagnetico enchufar 3 x 20 a 3x60 A</t>
  </si>
  <si>
    <t>14.1.10</t>
  </si>
  <si>
    <t>Suministro e instalacion de interruptores termomagneticos de enchufar 2 x 15 A o 2X 40A</t>
  </si>
  <si>
    <t>14.1.11</t>
  </si>
  <si>
    <t>Suministro e instalacion de interruptores termomagneticos de enchufar 1 X 15 A o 1 x 20 A</t>
  </si>
  <si>
    <t>14.1.12</t>
  </si>
  <si>
    <t>Instalacion de transferencia automatica en acuicultura</t>
  </si>
  <si>
    <t>14.1.13</t>
  </si>
  <si>
    <t>Instalacion planta de emergencia 6 kVA area  acuicultura</t>
  </si>
  <si>
    <t>14.1.14</t>
  </si>
  <si>
    <t>alimentador entre transferencia autom y tablero TD6 Acuicultura 3#6+1#6 +1#6 en tubo EMT 1-1/2"</t>
  </si>
  <si>
    <t>14.1.15</t>
  </si>
  <si>
    <t>alimentador entre transferencia autom y planta emergencia acuicultura 3#6+1#6 +1#6 en tubo EMT 1-1/2"</t>
  </si>
  <si>
    <t>14.1.16</t>
  </si>
  <si>
    <t>Alimentador tableros 3#4 THHN + 1#4 THHN + 1#6 THHN por bandeja</t>
  </si>
  <si>
    <t>14.1.17</t>
  </si>
  <si>
    <t>Alimentador tableros 3#1/0 THHN + 1#1/0 THHN + 1#6 THHN por bandeja</t>
  </si>
  <si>
    <t>14.1.18</t>
  </si>
  <si>
    <t>Alimentador tableros 3#2 THHN + 1#2 THHN + 1#6 THHN por bandeja</t>
  </si>
  <si>
    <t>14.1.19</t>
  </si>
  <si>
    <t>Alimentador tableros 3#6 THHN + 1#6 THHN + 1#6 THHN por tuberia PVC 1-1/2" Para laboratorio ACUICULTURA TD6</t>
  </si>
  <si>
    <t>14.1.20</t>
  </si>
  <si>
    <t>Suministro e instalacion bandeja tipo malla 20 cm x 3 mtros aterrizar tramo de bandeja con cable Cu #6 desnudo y conectores de cobre</t>
  </si>
  <si>
    <t>14.1.21</t>
  </si>
  <si>
    <t>Suministro e instalacion bandeja tipo malla 15 cm x 3 mtros</t>
  </si>
  <si>
    <t>14.1.22</t>
  </si>
  <si>
    <t>Suministro e instalacion  ducto metalico 10 x 4 cm con troquel incluye troque doble    para toma y salida datos</t>
  </si>
  <si>
    <t>14.1.23</t>
  </si>
  <si>
    <t>CAJA DE PASO CONCRETO 60 X60 CM</t>
  </si>
  <si>
    <t>SUBTOTAL ALIMENTADORES Y TABLEROS</t>
  </si>
  <si>
    <t>14.2.</t>
  </si>
  <si>
    <t>ILUMINACION Y TOMACORRIENTES</t>
  </si>
  <si>
    <t>14.2.1</t>
  </si>
  <si>
    <t>salida de iluminacion lamparas  tipo led PVC SCH-40 Cable  #14 THHN ductos PVC (SCH40) de 1/2" y/o 3/4", con accesorios ALAMBRE Cu 3#12 THHN/THWN,,cajas metalicas  octogonales  /conectores roscados/SALIDA en  caja metalica OCTOGONAL/tuberia soportada en losa con grapa metalica doble ala y chazo pistola.</t>
  </si>
  <si>
    <t>14.2.2</t>
  </si>
  <si>
    <t>salida de EMERGENCIA  PVC SCH-40 Cable  #14 THHN</t>
  </si>
  <si>
    <t>14.2.3</t>
  </si>
  <si>
    <t xml:space="preserve">salida interruptor doble   en tuberia PVC (sch40) cable #14 ductos PVC (SCH40) de 1/2" y/o 3/4", con accesorios ALAMBRE Cu 3#12 THHN/THWN,,cajas metalicas  octogonales  /conectores roscados/SALIDA en  caja metalica OCTOGONAL/tuberia soportada en losa con grapa metalica doble ala y chazo pistola </t>
  </si>
  <si>
    <t>14.2.4</t>
  </si>
  <si>
    <t>Salidas para interruptor sencillo. en tuberia PVC (sch40) y Cable  #14 Salidas para INTERRUPTOR SENCILLO ). en tuberia PVC (sch40)1 /2’ -Incluye interruptor sencillo 15 Amp.  Debidamente instalado. Ductos conduiPVC Ø ½’’  con accesorios. Conductores alambre Cu  N° 12 AWG –THHN –THWN    cajas METALICA  2x4’’ (4x4’’ donde se requiera).empalmes conectores de resorte</t>
  </si>
  <si>
    <t>14.2.5</t>
  </si>
  <si>
    <t>salida interruptor triple   en tuberia PVC (sch40) cable #14</t>
  </si>
  <si>
    <t>14.2.6</t>
  </si>
  <si>
    <t>Salida tomacorrientes dobles con polo a tierra PVC(SCH40) cable  Cu #12  tomacorrientes dobles con polo a tierra que incluyen ductos PVC (sch40)de 1/2" y/o 3/4" con accesorios,conductores 3 No.12 Cu (F,N,T)  THHN/THWN, (cables LS =LOW SMOKE),conectores roscados en caja METALICA</t>
  </si>
  <si>
    <t>14.2.7</t>
  </si>
  <si>
    <t>Salida tomacorrientes dobles con polo a tierra PVC(SCH40) cable Cu #12 ESPECIALES</t>
  </si>
  <si>
    <t>14.2.8</t>
  </si>
  <si>
    <t>Salida tomacorrientes dobles con polo a tierra PVC(SCH40) cable Cu #10 ESPECIALES</t>
  </si>
  <si>
    <t>14.2.9</t>
  </si>
  <si>
    <t>Salida tomacorrientes dobles con polo a tierra PVC(SCH40) cable Cu #12 GFCI</t>
  </si>
  <si>
    <t>Salida tomacorrientes dobles con polo a tierra PVC(SCH40) cable Cu #12 GFCI  ESPECIALES</t>
  </si>
  <si>
    <t>14.2.11</t>
  </si>
  <si>
    <t>Salida tomacorrientes dobles con polo a tierra PVC(SCH40) cable Cu #12 por bandeja</t>
  </si>
  <si>
    <t>14.2.12</t>
  </si>
  <si>
    <t>Salida tomacorrientes dobles con polo a tierra PVC(SCH40) cable Cu #12 REGULAD por bandeja</t>
  </si>
  <si>
    <t>14.2.13</t>
  </si>
  <si>
    <t>Salida tomacorrientes dobles con polo a tierra PVC(SCH40) cable Cu #12 REGULAD por tuberia</t>
  </si>
  <si>
    <t>14.2.14</t>
  </si>
  <si>
    <t>Salida tomacorrientes dobles con polo a tierra PVC(SCH40) cable Cu #12 EUROPEO</t>
  </si>
  <si>
    <t>14.2.15</t>
  </si>
  <si>
    <t>Salida TOMAS 2F  220 V ESPECIALES  PATA PLANA CABLE 3X#12</t>
  </si>
  <si>
    <t>14.2.16</t>
  </si>
  <si>
    <t>Salida TOMAS 2F  220 V ESPECIALES  PATA PLANA CABLE 3X#10</t>
  </si>
  <si>
    <t>14.2.17</t>
  </si>
  <si>
    <t>Salida TOMAS 3F  220 V ESPECIALES  PATA PLANA CABLE 4X#12</t>
  </si>
  <si>
    <t>14.2.18</t>
  </si>
  <si>
    <t>Salida TOMAS 3F  220 V ESPECIALES  PATA PLANA CABLE 4X#8</t>
  </si>
  <si>
    <t>14.2.19</t>
  </si>
  <si>
    <t>Suministro e instalacion luminaria CLEAN OWEN LENS  120X 30 cm 49w ILTEC sopotar co guaya y conexion encauchetado 3 x14 , prensa estopa y tapa caja</t>
  </si>
  <si>
    <t>14.2.20</t>
  </si>
  <si>
    <t>Suministro e instalacion luminaria CLEAN OWEN LENS  30 X 30 cm 19w ILTEC sopotar co guaya y conexion encauchetado 3 x14 , prensa estopa y tapa caja</t>
  </si>
  <si>
    <t>14.2.21</t>
  </si>
  <si>
    <t>Suministro e instalacion luminaria ALBAR LENS 33 W  ILTEC sopotar co guaya y conexion encauchetado 3 x 14 , prensa estopa y tapa caja</t>
  </si>
  <si>
    <t>14.2.22</t>
  </si>
  <si>
    <t>Suministro e instalacion BALA SATURNO 13W ILTEC sopotar coguaya y conexion encauchetado 3 x 14 , prensa estopa y tapa caja</t>
  </si>
  <si>
    <t>14.2.23</t>
  </si>
  <si>
    <t>Suministro e instalacion LUMINARIA EMERGENCIA ALENA 600L  ILTEC sopotar co guaya y conexion encauchetado 3 x 14 ,prensa estopa y tapa caja</t>
  </si>
  <si>
    <t>14.2.24</t>
  </si>
  <si>
    <t>Suministro e instalacion LETRERO "SALIDA"  ILTEC</t>
  </si>
  <si>
    <t>14.2.25</t>
  </si>
  <si>
    <t>Alimentador para salidas tomacorrientes 3 x 12</t>
  </si>
  <si>
    <t>SUBTOTAL ILUMINACION Y TOMACORRIENTES</t>
  </si>
  <si>
    <t>RED DATOS</t>
  </si>
  <si>
    <t>14.3.1</t>
  </si>
  <si>
    <t>Suministro e instalacion de RACK de DATOS  - tipo cerrado 12 RU de piso RACK de DATOS  - TIPO CERRADO DE 12RU - 19 "/2 multitomas de 6 servicios para rack 19"/Con organizadores verticales y horizontales /aterrizado con cable de Cu #6/extractores de aire de uso continuo.</t>
  </si>
  <si>
    <t>14.3.2</t>
  </si>
  <si>
    <t>Suministro PACHCORD- 3 metros  en cable UTP cat 6A conexión de los computadores</t>
  </si>
  <si>
    <t>14.3.3</t>
  </si>
  <si>
    <t>Suministro e instalacion, conexión   Pach-panel categoria 6A para rack de 19"-  24 puertos</t>
  </si>
  <si>
    <t>14.3.4</t>
  </si>
  <si>
    <t>Suministro e instalacion tablero T-UPS  / 2F-4H - 8 circuitos MINIPRAGMA</t>
  </si>
  <si>
    <t>14.3.5</t>
  </si>
  <si>
    <t>SUMINISTRO E INSTALACION ACOMETIDA  A UPS 4#8 EN TUBO EMT 1" Suministro e instalacion tuberia EMT, soportes, cable e instalacion</t>
  </si>
  <si>
    <t>14.3.6</t>
  </si>
  <si>
    <t>Salida de DATOS SENCILLA en BANDEJA portacable y tuberia  -desde centro de cableado (rack , en BANDEJA portacable y tuberia /1RA ETAPA  SOLO ENTUBADO</t>
  </si>
  <si>
    <t>14.3.7</t>
  </si>
  <si>
    <t xml:space="preserve">Salida para tomacorrientes dobles con polo a tierra REGULADOS en PVC SCH40-SOLO ENTUBADO </t>
  </si>
  <si>
    <t>14.3.8</t>
  </si>
  <si>
    <t>suministro e instalacion UPS 3 KVA 2F-4H 220/120V</t>
  </si>
  <si>
    <t>14.3.9</t>
  </si>
  <si>
    <t>certificacion punto datos sencillo</t>
  </si>
  <si>
    <t>14.3.10</t>
  </si>
  <si>
    <t>Suministro e instalacion Swich CISCO catalyst 3850 24 puertos</t>
  </si>
  <si>
    <t>POE  CAPA 3  incluye 4 puertos SFP, LAN Base</t>
  </si>
  <si>
    <t>14.3.11</t>
  </si>
  <si>
    <t>Suministro e  instalacion AP WIFI</t>
  </si>
  <si>
    <t>SUBTOTAL RED DATOS</t>
  </si>
  <si>
    <t>SUB TOTAL INSTALACIONES ELECTRICAS</t>
  </si>
  <si>
    <t>IVA sobre Utilidad</t>
  </si>
  <si>
    <t>% PARTICIPACION MINIMA A MAYOR EXPERIENCIA ESPECIFICA</t>
  </si>
  <si>
    <t>Director de obra</t>
  </si>
  <si>
    <t>Residente de obra</t>
  </si>
  <si>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t>
  </si>
  <si>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t>
  </si>
  <si>
    <t>Profesional en salud ocupacional</t>
  </si>
  <si>
    <t>JOSE LUIS GARZON</t>
  </si>
  <si>
    <t>APORTA ANEXO G EXPERIENCIA ESPECIFICA EN PDF DEBIDAMENTE SUSCRITA Y EN FORMATO EXCEL</t>
  </si>
  <si>
    <t xml:space="preserve">Con el fin de verificar la experiencia específica para la contratación del objeto de la presente convocatoria, el proponente debe certificar la ejecución de máximo DOS (2) contratos de obra eléctrica.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específica, deberán haberse ejecutado y liquidado antes del cierre de la presente convocatoria y los documentos que soporten esta experiencia, deberán contener como mínimo Nº del contrato, entidad contratante, objeto, fecha de inicio, fecha de finalización y valor total ejecutado.
La Universidad de Cauca tendrá en cuenta la experiencia que presenten los proponentes en calidad de Consorcio y Unión Temporal, proporcional a su participación en dichas alianzas comerciales.
La Universidad del Cauca se reserva el derecho de verificar la información suministrada por el proponente y de solicitar las aclaraciones que considere convenientes. 
Si el contrato incumple cualquiera de los requisitos anteriores NO SERÁ tenido en cuenta para la evaluación. </t>
  </si>
  <si>
    <t>VALOR TOTAL EJECUTADO 
PO = $141.646.000</t>
  </si>
  <si>
    <t>En ofertas presentadas por consorcios o uniones temporales, cada uno de los integrantes debe acreditar como mínimo el 30% de la experiencia especifica en relación con el presupuesto oficial, en máximo dos (2) contratos (Pudiendo incluir los contratos que se aportan para acreditar la experiencia específica del proponente plural, aunque no necesariamente deben ser coincidentes con la experiencia que aporta el proponente plural con la mínima exigida a cada miembro de la figura asociativa, sin embargo se mantienen idénticos los requisitos para que pueda ser considerada como experiencia habilitante). $42.493.800</t>
  </si>
  <si>
    <t xml:space="preserve">El oferente deberá diligenciar el Anexo G: EXPERIENCIA ESPECIFICA DEL PROPONENTE que se publicará en el presente proceso, este documento deberá presentarse en formato Excel (versión 97 o superior) y adicionalmente en PDF.
 En caso de que el proponente relacione o anexe un número superior a DOS (2) contratos, para efectos de evaluación de la experiencia específica, únicamente se tendrán en cuenta los DOS primeros contratos relacionados en el formulario de experiencia específica (Anexo G) en orden consecutivo. Los proponentes deberán diligenciar toda la información requerida en el formulario de experiencia específica. </t>
  </si>
  <si>
    <t xml:space="preserve">En el caso de estructura plural, el integrante que aporte el 40% de la experiencia específica o más relacionada con el criterio del VTE, deberá tener una participación mínima en la estructura plural del 40%.
</t>
  </si>
  <si>
    <t xml:space="preserve">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
</t>
  </si>
  <si>
    <r>
      <t xml:space="preserve">a. Cada una de las certificaciones de experiencia especifica en relación con el tiempo laborado en cada uno de los cargos del personal deberá </t>
    </r>
    <r>
      <rPr>
        <b/>
        <sz val="10"/>
        <rFont val="Arial Narrow"/>
        <family val="2"/>
      </rPr>
      <t xml:space="preserve">ser igual o mayor a dos (2) meses. </t>
    </r>
    <r>
      <rPr>
        <sz val="10"/>
        <rFont val="Arial Narrow"/>
        <family val="2"/>
      </rPr>
      <t xml:space="preserve">
b. En las certificaciones de experiencia especifica no se admiten </t>
    </r>
    <r>
      <rPr>
        <b/>
        <sz val="10"/>
        <rFont val="Arial Narrow"/>
        <family val="2"/>
      </rPr>
      <t>firmas escaneadas y/o copiadas y/o pegadas</t>
    </r>
    <r>
      <rPr>
        <sz val="10"/>
        <rFont val="Arial Narrow"/>
        <family val="2"/>
      </rPr>
      <t xml:space="preserve"> en las certificaciones o los documentos soporte, cuya fecha de expedición sea anterior a la fecha de declaratoria del primer aislamiento preventivo declarado por el Gobierno Nacional del presente año. Se admiten firmas electrónicas, de conformidad con lo previsto en la Ley 527 de 1999 y el Decreto 2364 de 2012, anexando los soportes de la firma electrónica.
</t>
    </r>
  </si>
  <si>
    <r>
      <t xml:space="preserve">La acreditación de la experiencia específica del residente de obra, como </t>
    </r>
    <r>
      <rPr>
        <b/>
        <sz val="10"/>
        <rFont val="Arial Narrow"/>
        <family val="2"/>
      </rPr>
      <t>contratista de obra eléctrica</t>
    </r>
    <r>
      <rPr>
        <sz val="10"/>
        <rFont val="Arial Narrow"/>
        <family val="2"/>
      </rPr>
      <t xml:space="preserve"> de por lo menos </t>
    </r>
    <r>
      <rPr>
        <b/>
        <sz val="10"/>
        <rFont val="Arial Narrow"/>
        <family val="2"/>
      </rPr>
      <t>un</t>
    </r>
    <r>
      <rPr>
        <sz val="10"/>
        <rFont val="Arial Narrow"/>
        <family val="2"/>
      </rPr>
      <t xml:space="preserve"> contrato de obra eléctrica,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</si>
  <si>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t xml:space="preserve">Las certificaciones de la experiencia específica como </t>
    </r>
    <r>
      <rPr>
        <b/>
        <sz val="10"/>
        <rFont val="Arial Narrow"/>
        <family val="2"/>
      </rPr>
      <t>residente de obra</t>
    </r>
    <r>
      <rPr>
        <sz val="10"/>
        <rFont val="Arial Narrow"/>
        <family val="2"/>
      </rPr>
      <t xml:space="preserve"> deben ser por lo menos </t>
    </r>
    <r>
      <rPr>
        <b/>
        <sz val="10"/>
        <rFont val="Arial Narrow"/>
        <family val="2"/>
      </rPr>
      <t>una</t>
    </r>
    <r>
      <rPr>
        <sz val="10"/>
        <rFont val="Arial Narrow"/>
        <family val="2"/>
      </rPr>
      <t xml:space="preserve">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</si>
  <si>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t xml:space="preserve">La acreditación de la experiencia específica del director de obra, como </t>
    </r>
    <r>
      <rPr>
        <b/>
        <sz val="10"/>
        <rFont val="Arial Narrow"/>
        <family val="2"/>
      </rPr>
      <t>contratista de obra eléctrica</t>
    </r>
    <r>
      <rPr>
        <sz val="10"/>
        <rFont val="Arial Narrow"/>
        <family val="2"/>
      </rPr>
      <t xml:space="preserve"> de por lo menos </t>
    </r>
    <r>
      <rPr>
        <b/>
        <sz val="10"/>
        <rFont val="Arial Narrow"/>
        <family val="2"/>
      </rPr>
      <t>un</t>
    </r>
    <r>
      <rPr>
        <sz val="10"/>
        <rFont val="Arial Narrow"/>
        <family val="2"/>
      </rPr>
      <t xml:space="preserve"> contrato de obra eléctrica,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</si>
  <si>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t xml:space="preserve">Las certificaciones de la experiencia específica como </t>
    </r>
    <r>
      <rPr>
        <b/>
        <sz val="10"/>
        <rFont val="Arial Narrow"/>
        <family val="2"/>
      </rPr>
      <t>director de obra eléctrica</t>
    </r>
    <r>
      <rPr>
        <sz val="10"/>
        <rFont val="Arial Narrow"/>
        <family val="2"/>
      </rPr>
      <t xml:space="preserve"> deben ser por lo menos </t>
    </r>
    <r>
      <rPr>
        <b/>
        <sz val="10"/>
        <rFont val="Arial Narrow"/>
        <family val="2"/>
      </rPr>
      <t>una</t>
    </r>
    <r>
      <rPr>
        <sz val="10"/>
        <rFont val="Arial Narrow"/>
        <family val="2"/>
      </rPr>
      <t xml:space="preserve">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</si>
  <si>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rPr>
        <b/>
        <sz val="10"/>
        <rFont val="Arial Narrow"/>
        <family val="2"/>
      </rPr>
      <t xml:space="preserve">Profesional en salud ocupacional. </t>
    </r>
    <r>
      <rPr>
        <sz val="10"/>
        <rFont val="Arial Narrow"/>
        <family val="2"/>
      </rPr>
      <t xml:space="preserve">Un (1) profesional en un área de salud ocupacional o tecnólogo en salud ocupacional o técnico en salud ocupacional o profesional con especialización en un área de salud ocupacional con mínimo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 </t>
    </r>
  </si>
  <si>
    <r>
      <t xml:space="preserve">Director de obra: </t>
    </r>
    <r>
      <rPr>
        <sz val="10"/>
        <rFont val="Arial Narrow"/>
        <family val="2"/>
      </rPr>
      <t xml:space="preserve">Un (1) ingeniero eléctrico o electricista, con al menos tres (03) años de experiencia general, contados a partir de la expedición de la matricula profesional, y experiencia específica certificada de director en obras eléctricas y/o contratista de obra eléctrica.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No se exige porcentaje de disponibilidad de tiempo en obra, por lo que, no es necesario diligenciar el espacio dispuesto para indicar el porcentaje de dedicación propuesto en el anexo H; el proponente puede ofrecer una disponibilidad del director de obra que estime conveniente para el acompañamiento en la correcta ejecución de las actividades.
El director de obra ofrecido puede ser el mismo oferente cuando se trate de persona natural o persona natural integrante de un consorcio o unión temporal que cumpla con las condiciones y requisitos del presente pliego de condiciones. 
Para acreditar la experiencia específica del director de obra, se requieren 1 certificación, en cualquiera de las modalidades permitidas y discriminadas en el numeral 2.3.2. del presente pliego de condiciones (Como director o como contratista de obra).
</t>
    </r>
  </si>
  <si>
    <r>
      <rPr>
        <b/>
        <sz val="10"/>
        <rFont val="Arial Narrow"/>
        <family val="2"/>
      </rPr>
      <t xml:space="preserve">Residente de Obra. </t>
    </r>
    <r>
      <rPr>
        <sz val="10"/>
        <rFont val="Arial Narrow"/>
        <family val="2"/>
      </rPr>
      <t>Un (1) ingeniero eléctrico o electricista con mínimo dos (2) años de experiencia general, contados a partir de la expedición de la matricula profesional con 100% de disponibilidad de tiempo en obra.
Con experiencia específica certificada como residente o director de obra eléctrica; y/o contratista de obra eléctrica de al menos un (01) contrato de obra eléctrica. Adicionalmente deberá presentar certificado de entrenamiento o reentrenamiento de trabajo seguro en alturas nivel avanzado vigente, es decir con fecha de expedición que no supere un (1) año a la fecha de cierre de la presente convocatoria. 
Para acreditar la experiencia específica del residente de obra, se requiere 1 certificación, en cualquiera de las modalidades permitidas y discriminadas en el numeral 2.3.2 del presente pliego de condiciones (Como director y/o residente; o como contratista de obra).</t>
    </r>
  </si>
  <si>
    <t>GERARDO MONCAYO SANTACRUZ</t>
  </si>
  <si>
    <t>2.3.1</t>
  </si>
  <si>
    <t>CONTRATO No. 1
APORTA CERTIFICACION SUSCRITA POR ENTIDAD PRIVADA DONDE CERTIFICA SUMINISTRO E INSTALACION DE OBRA ELECTRICA.
CONTRATO No. 2
APORTA CERTIFICACION SUSCRITA POR ENTIDAD PUBLICA DONDE CERTIFICA SUMINISTRO E INSTALACION Y PUESTA EN FUNCIONAMIENTO DE OBRA ELECTRICA.</t>
  </si>
  <si>
    <r>
      <t xml:space="preserve">Cada contrato que el proponente aporte como experiencia específica debe estar registrado en el RUP y debe encontrarse inscrito en uno de los códigos UNSPSC exigido en el numeral 2.1 literal (d) del presente pliego de condiciones. El RUP deberá estar vigente y en firme, de lo contrario el proponente quedará INHABILITADO. 
CODIGOS UNSPSC: </t>
    </r>
    <r>
      <rPr>
        <b/>
        <sz val="10"/>
        <rFont val="Arial Narrow"/>
        <family val="2"/>
      </rPr>
      <t>721411 - 721515 - 811017</t>
    </r>
  </si>
  <si>
    <r>
      <t xml:space="preserve">CONTRATO No. 1
</t>
    </r>
    <r>
      <rPr>
        <b/>
        <sz val="10"/>
        <rFont val="Arial Narrow"/>
        <family val="2"/>
      </rPr>
      <t>721411 - 721515 - 811017</t>
    </r>
    <r>
      <rPr>
        <sz val="10"/>
        <rFont val="Arial Narrow"/>
        <family val="2"/>
      </rPr>
      <t xml:space="preserve">
CONTRATO No. 2
</t>
    </r>
    <r>
      <rPr>
        <b/>
        <sz val="10"/>
        <rFont val="Arial Narrow"/>
        <family val="2"/>
      </rPr>
      <t>721515 - 811017</t>
    </r>
  </si>
  <si>
    <t>CODIGOS UNSPSC:
721411 - 721515 - 811017</t>
  </si>
  <si>
    <t>CODIGOS UNSPSC:
721515 - 811017</t>
  </si>
  <si>
    <r>
      <t xml:space="preserve">CODIGOS UNSPSC:
</t>
    </r>
    <r>
      <rPr>
        <b/>
        <sz val="10"/>
        <color rgb="FFFF0000"/>
        <rFont val="Calibri"/>
        <family val="2"/>
        <scheme val="minor"/>
      </rPr>
      <t/>
    </r>
  </si>
  <si>
    <t>INGENIERO ELECTRICISTA
MATRICULA PROFESIONAL 1994
VIGENCIA FECHA EXP. 03-07-2020</t>
  </si>
  <si>
    <t>ES EL MISMO OFERENTE
INGENIERO ELECTRICISTA
FECHA EXP. M.P. 1994</t>
  </si>
  <si>
    <t>TARJETA PROFESIONAL
VIGENCIA M.P. COPNIA EXP.  03-07-2020
CARTA DE INTENCIÓN
DISPONIBILIDAD 50%</t>
  </si>
  <si>
    <t>CONTRATO No. 1
APORTA CERTIFICACION COMO CONTRATISTA DE OBRA SUSCRITA POR ENTIDAD PÚBLICA DE SUMINISTRO E INSTALACION Y PUESTA EN FUNCIONAMIENTO DE OBRA ELECTRICA.</t>
  </si>
  <si>
    <t>CONTRATO No. 1
15 MESES</t>
  </si>
  <si>
    <t>TARJETA PROFESIONAL
VIGENCIA M.P. EXP. 08-AGO-2020
CARTA DE INTENCIÓN
DISPONIBILIDAD 100%</t>
  </si>
  <si>
    <t>CONTRATO No. 1
8 MESES Y 5 DÍAS
CONTRATO No. 2
5 MESES Y 6 DÍAS
CONTRATO No. 3
24 MESES Y 26 DIAS
CONTRATO No. 4
10 MESES Y 15 DIAS
CONTRATO No. 5
3 MESES Y 24 DIAS</t>
  </si>
  <si>
    <t>INGENIERO ELECTRICISTA
FECHA EXP. M.P. 2014
CERTIFICADO DE REENTRENAMIENTO DE TRABAJO SEGURO EN ALTURAS FECHA EXP. 04-FEB-2020</t>
  </si>
  <si>
    <r>
      <t xml:space="preserve">CONTRATO No. 1
</t>
    </r>
    <r>
      <rPr>
        <sz val="8.5"/>
        <color rgb="FFFF0000"/>
        <rFont val="Arial Narrow"/>
        <family val="2"/>
      </rPr>
      <t xml:space="preserve">APORTA CERTIFICACIÓN COMO INGENIERO ELECTRICO DE CONTRATO DE INTERVENTORIA EXPEDIDA POR CONTRATISTA DE OBRA (UT) 
CERTIFICACIÓN NO VALIDA PARA ACREDITAR EXPERIENCIA ESPECIFICA, DADO QUE EL CARGO EJERCIDO NO CUMPLE CON LOS REQUERIMIENTOS DEL PLIEGO DE CONDICIONES.
</t>
    </r>
    <r>
      <rPr>
        <sz val="8.5"/>
        <rFont val="Arial Narrow"/>
        <family val="2"/>
      </rPr>
      <t xml:space="preserve">
CONTRATO No. 2
APORTA CERTIFICACIÓN COMO RESIDENTE DE OBRA SUSCRITA POR ENTIDAD JURIDICA.
</t>
    </r>
    <r>
      <rPr>
        <sz val="8.5"/>
        <color rgb="FFFF0000"/>
        <rFont val="Arial Narrow"/>
        <family val="2"/>
      </rPr>
      <t>NO APORTA ACTA DE RECIBO FINAL Y/O ACTA DE LIQUIDACIÓN DEL CONTRATO DE OBRA.</t>
    </r>
    <r>
      <rPr>
        <sz val="8.5"/>
        <rFont val="Arial Narrow"/>
        <family val="2"/>
      </rPr>
      <t xml:space="preserve">
CONTRATO No. 3
APORTA CERTIFICACIÓN COMO INGENIERO INTERVENTOR ELECTRICO SUSCRITA POR ENTIDAD JURIDICA.
</t>
    </r>
    <r>
      <rPr>
        <sz val="8.5"/>
        <color rgb="FFFF0000"/>
        <rFont val="Arial Narrow"/>
        <family val="2"/>
      </rPr>
      <t xml:space="preserve">CERTIFICACIÓN NO VALIDA PARA ACREDITAR EXPERIENCIA ESPECIFICA, DADO QUE EL CARGO EJERCIDO NO CUMPLE CON LOS REQUERIMIENTOS DEL PLIEGO DE CONDICIONES.
</t>
    </r>
    <r>
      <rPr>
        <sz val="8.5"/>
        <rFont val="Arial Narrow"/>
        <family val="2"/>
      </rPr>
      <t>CONTRATO No. 4</t>
    </r>
    <r>
      <rPr>
        <sz val="8.5"/>
        <color rgb="FFFF0000"/>
        <rFont val="Arial Narrow"/>
        <family val="2"/>
      </rPr>
      <t xml:space="preserve">
</t>
    </r>
    <r>
      <rPr>
        <sz val="8.5"/>
        <rFont val="Arial Narrow"/>
        <family val="2"/>
      </rPr>
      <t>APORTA CERTIFICACIÓN COMO RESIDENTE DE OBRA SUSCRITA POR ENTIDAD JURIDICA.</t>
    </r>
    <r>
      <rPr>
        <sz val="8.5"/>
        <color rgb="FFFF0000"/>
        <rFont val="Arial Narrow"/>
        <family val="2"/>
      </rPr>
      <t xml:space="preserve">
NO APORTA ACTA DE RECIBO FINAL Y/O ACTA DE LIQUIDACIÓN DEL CONTRATO DE OBRA.
</t>
    </r>
    <r>
      <rPr>
        <sz val="8.5"/>
        <rFont val="Arial Narrow"/>
        <family val="2"/>
      </rPr>
      <t>CONTRATO No. 5</t>
    </r>
    <r>
      <rPr>
        <sz val="8.5"/>
        <color rgb="FFFF0000"/>
        <rFont val="Arial Narrow"/>
        <family val="2"/>
      </rPr>
      <t xml:space="preserve">
</t>
    </r>
    <r>
      <rPr>
        <sz val="8.5"/>
        <rFont val="Arial Narrow"/>
        <family val="2"/>
      </rPr>
      <t>APORTA CERTIFICACIÓN COMO RESIDENTE DE OBRA SUSCRITA POR ENTIDAD JURIDICA.</t>
    </r>
    <r>
      <rPr>
        <sz val="8.5"/>
        <color rgb="FFFF0000"/>
        <rFont val="Arial Narrow"/>
        <family val="2"/>
      </rPr>
      <t xml:space="preserve">
NO APORTA ACTA DE RECIBO FINAL Y/O ACTA DE LIQUIDACIÓN DEL CONTRATO DE OBRA.</t>
    </r>
    <r>
      <rPr>
        <sz val="8.5"/>
        <rFont val="Arial Narrow"/>
        <family val="2"/>
      </rPr>
      <t xml:space="preserve">
</t>
    </r>
  </si>
  <si>
    <t>TECNOLOGO EN SALUD OCUPACIONAL
CARTA DE INTENCIÓN
DISPONIBILIDAD 100%
APORTA RESOLUCION DE LICENCIA
FECHA EXP. RES. 01-AGO-2013
CERTIFICADO DE REENTRENAMIENTO DE TRABAJO SEGURO EN ALTURAS FECHA EXP. 28-DIC-2019</t>
  </si>
  <si>
    <t>M&amp;E INGENIERIA Y PROYECTOS SAS</t>
  </si>
  <si>
    <t>NO APORTA ACTA CONSORCIAL</t>
  </si>
  <si>
    <r>
      <t xml:space="preserve">CONTRATO No. 1
</t>
    </r>
    <r>
      <rPr>
        <b/>
        <sz val="10"/>
        <rFont val="Arial Narrow"/>
        <family val="2"/>
      </rPr>
      <t>721515 - 811017</t>
    </r>
    <r>
      <rPr>
        <sz val="10"/>
        <rFont val="Arial Narrow"/>
        <family val="2"/>
      </rPr>
      <t xml:space="preserve">
CONTRATO No. 2
</t>
    </r>
    <r>
      <rPr>
        <b/>
        <sz val="10"/>
        <rFont val="Arial Narrow"/>
        <family val="2"/>
      </rPr>
      <t>721515 - 811017</t>
    </r>
  </si>
  <si>
    <r>
      <t xml:space="preserve">CONTRATO No. 1
APORTA ACTA DE RECIBO FINAL SUSCRITA POR ENTIDAD PUBLICA DONDE CERTIFICA AMPLIACIÓN DE OBRA ELECTRICA.
</t>
    </r>
    <r>
      <rPr>
        <sz val="9"/>
        <color rgb="FFFF0000"/>
        <rFont val="Arial Narrow"/>
        <family val="2"/>
      </rPr>
      <t>NO APORTA ACTA CONSORCIAL QUE ACREDITE SU PARTICIPACION EN DICHA ALIANZA COMERCIAL.</t>
    </r>
    <r>
      <rPr>
        <sz val="9"/>
        <rFont val="Arial Narrow"/>
        <family val="2"/>
      </rPr>
      <t xml:space="preserve">
CONTRATO No. 2
APORTA ACTA DE RECIBO FINAL SUSCRITA POR ENTIDAD PUBLICA DONDE CERTIFICA MANTENIMIENTO Y REPOSICIÓN DE OBRA ELECTRICA.
</t>
    </r>
    <r>
      <rPr>
        <sz val="9"/>
        <color rgb="FFFF0000"/>
        <rFont val="Arial Narrow"/>
        <family val="2"/>
      </rPr>
      <t>NO APORTA ACTA CONSORCIAL QUE ACREDITE SU PARTICIPACION EN DICHA ALIANZA COMERCIAL.</t>
    </r>
  </si>
  <si>
    <t>PROPUESTA ABONADA POR:
INGENIERO ELECTRICISTA
MATRICULA PROFESIONAL 2008
VIGENCIA FECHA EXP. 06-08-2020</t>
  </si>
  <si>
    <r>
      <rPr>
        <b/>
        <sz val="10"/>
        <rFont val="Arial Narrow"/>
        <family val="2"/>
      </rPr>
      <t>PERSONA NATURAL</t>
    </r>
    <r>
      <rPr>
        <sz val="10"/>
        <rFont val="Arial Narrow"/>
        <family val="2"/>
      </rPr>
      <t xml:space="preserve">
Conforme a lo descrito en la Ley 51 de 1986, para el presente proceso se requiere que el PROPONENTE sea ingeniero eléctrico o ingeniero electricista con tarjeta profesional y vigencia de la matrícula expedida por la entidad competente, para lo cual deberá anexarse copia del documento de identidad, copia Tarjeta (Matrícula) Profesional y certificado
de Vigencia de la matrícula.
</t>
    </r>
    <r>
      <rPr>
        <b/>
        <sz val="10"/>
        <rFont val="Arial Narrow"/>
        <family val="2"/>
      </rPr>
      <t xml:space="preserve">
PERSONA JURIDICA</t>
    </r>
    <r>
      <rPr>
        <sz val="10"/>
        <rFont val="Arial Narrow"/>
        <family val="2"/>
      </rPr>
      <t xml:space="preserve">
El representante legal de la persona Jurídica debe ser sea ingeniero eléctrico o ingeniero electricista, si no posee título académico en esta profesión, la propuesta deberá ser avalada por un ingeniero eléctrico o ingeniero electricista, matriculado, en virtud de lo previsto en la Ley 51 de 1986, quien deberá cumplir con los requisitos antes enunciados.
</t>
    </r>
    <r>
      <rPr>
        <b/>
        <sz val="10"/>
        <rFont val="Arial Narrow"/>
        <family val="2"/>
      </rPr>
      <t>CONSORCIO O UNIÓN TEMPORAL</t>
    </r>
    <r>
      <rPr>
        <sz val="10"/>
        <rFont val="Arial Narrow"/>
        <family val="2"/>
      </rPr>
      <t xml:space="preserve">
En el caso de Consorcio y/o Uniones Temporales el representante legal debe ser Ingeniero Eléctrico o Ingeniero Electricista y formar parte del Consorcio o Unión Temporal. Deberá anexar la tarjeta profesional y la vigencia de la matricula expedido por el COPNIA o la entidad competente. Los consorciados deben ser ingenieros civiles o arquitectos (cuando sean personas naturales).</t>
    </r>
  </si>
  <si>
    <t>INGENIERO ELECTRICISTA
FECHA EXP. M.P. 2008</t>
  </si>
  <si>
    <t>TARJETA PROFESIONAL
VIGENCIA M.P. COPNIA EXP. 06-AGO-2020
CARTA DE INTENCIÓN</t>
  </si>
  <si>
    <t>CONTRATO No. 1
APORTA CERTIFICACION COMO DIRECTOR DE OBRA SUSCRITA POR CONTRATISTA DE OBRA DE CONSTRUCCION DE REDES ELECTRICAS.
APORTA CONTRATO DE OPS COMO DIRECTOR DE OBRA
APORTA ACTA DE RECIBO FINAL DEL CONTRATO DE OBRA</t>
  </si>
  <si>
    <t>TARJETA PROFESIONAL
VIGENCIA M.P. EXP. 06-AGO-2020
CARTA DE INTENCIÓN
DISPONIBILIDAD 100%</t>
  </si>
  <si>
    <t>CONTRATO No. 1
2 MESES Y 21 DIAS</t>
  </si>
  <si>
    <t>CONTRATO No. 1
APORTA CERTIFICACION COMO RESIDENTE DE OBRA SUSCRITA POR CONTRATISTA DE OBRA DE CONSTRUCCION DE AMPLIACION DE SERVCIO ELECTRICO.
APORTA CONTRATO DE OPS COMO RESIDENTE DE OBRA
APORTA ACTA DE RECIBO FINAL DEL CONTRATO DE OBRA</t>
  </si>
  <si>
    <t>CONTRATO No. 1
7 MESES Y 13 DIAS</t>
  </si>
  <si>
    <t>TECNOLOGO EN SALUD OCUPACIONAL
CARTA DE INTENCIÓN
DISPONIBILIDAD 100%
APORTA RESOLUCION DE LICENCIA
FECHA EXP. RES. 29-MAR-2019
CERTIFICADO DE REENTRENAMIENTO DE TRABAJO SEGURO EN ALTURAS FECHA EXP. 06-NOV-2019</t>
  </si>
  <si>
    <t>INGENIERO ELECTRICISTA
FECHA EXP. M.P. 2007
CERTIFICADO DE REENTRENAMIENTO DE TRABAJO SEGURO EN ALTURAS FECHA EXP. 05-AGO-2020</t>
  </si>
  <si>
    <t>CONVOCATORIA No. 015-2020</t>
  </si>
  <si>
    <t>COINSI</t>
  </si>
  <si>
    <t>CONTRATO No. 1
APORTA CERTIFICACIÓN SUSCRITA POR ENTIDAD PRIVADA DONDE CERTIFICA SUMINISTRO, INSTALACION Y PUESTA DE SERVICIO DE OBRA ELECTRICA.
CONTRATO No. 2
APORTA CERTIFICACIÓN SUSCRITA POR ENTIDAD PRIVADA DONDE CERTIFICA SUMINISTRO E INSTALACION DE OBRA ELECTRICA.</t>
  </si>
  <si>
    <t>REP. LEGAL PERSONA JURIDICA
INGENIERO ELECTRICISTA
MATRICULA PROFESIONAL 2016
VIGENCIA FECHA EXP. 18-06-2020</t>
  </si>
  <si>
    <t>2.3.2</t>
  </si>
  <si>
    <t>INGENIERO ELECTRICISTA
FECHA EXP. M.P. 2015</t>
  </si>
  <si>
    <t>TARJETA PROFESIONAL
VIGENCIA M.P. COPNIA EXP. 10-AGO-2020
CARTA DE INTENCIÓN</t>
  </si>
  <si>
    <t>CONTRATO No. 1
22 MESES</t>
  </si>
  <si>
    <r>
      <t xml:space="preserve">TARJETA PROFESIONAL
VIGENCIA M.P. EXP. 10-AGO-2020
</t>
    </r>
    <r>
      <rPr>
        <sz val="10"/>
        <color rgb="FFFF0000"/>
        <rFont val="Arial Narrow"/>
        <family val="2"/>
      </rPr>
      <t>APORTA CARTA DE INTENCIÓN COMO DIRECTOR DE OBRA</t>
    </r>
    <r>
      <rPr>
        <sz val="10"/>
        <rFont val="Arial Narrow"/>
        <family val="2"/>
      </rPr>
      <t xml:space="preserve">
</t>
    </r>
    <r>
      <rPr>
        <sz val="10"/>
        <color rgb="FFFF0000"/>
        <rFont val="Arial Narrow"/>
        <family val="2"/>
      </rPr>
      <t>NO ACREDITA DISPONIBILIDAD DEL 100%</t>
    </r>
  </si>
  <si>
    <t>INGENIERO ELECTRICISTA
FECHA EXP. M.P. 2018
CERTIFICADO DE REENTRENAMIENTO DE TRABAJO SEGURO EN ALTURAS FECHA EXP. 3-NOV-2019</t>
  </si>
  <si>
    <r>
      <t xml:space="preserve">CONTRATO No. 1
APORTA CERTIFICACION COMO INGENIERO ELECTRICISTA SUSCRITA POR ENTIDAD PRIVADA DE SUMINISTRO, INSTALACIÓN Y MATENIMIENTO DE OBRA ELECTRICA.
APORTA CERTIFICACIÓN DEL CONTRATO DE OBRA EXPEDIDA POR ENTIDAD PRIVADA.
</t>
    </r>
    <r>
      <rPr>
        <sz val="10"/>
        <color rgb="FFFF0000"/>
        <rFont val="Arial Narrow"/>
        <family val="2"/>
      </rPr>
      <t>NO APORTA ACTA DE RECIBO FINAL Y/O ACTA DE LIQUIDACIÓN DEL CONTRATO DE OBRA.
CERTIFICACIÓN NO VALIDA PARA ACREDITAR EXPERIENCIA ESPECIFICA, DADO QUE EL CARGO EJERCIDO NO CUMPLE CON LOS REQUERIMIENTOS DEL PLIEGO DE CONDICIONES.</t>
    </r>
  </si>
  <si>
    <r>
      <t xml:space="preserve">CONTRATO No. 1
APORTA CERTIFICACION COMO INGENIERO ELECTRICISTA SUSCRITA POR ENTIDAD PRIVADA DE CONSTRUCCION DE REDES ELECTRICAS.
APORTA CERTIFICACIÓN DEL CONTRATO DE OBRA EXPEDIDA POR ENTIDAD PUBLICA.
</t>
    </r>
    <r>
      <rPr>
        <sz val="10"/>
        <color rgb="FFFF0000"/>
        <rFont val="Arial Narrow"/>
        <family val="2"/>
      </rPr>
      <t>NO APORTA ACTA DE RECIBO FINAL Y/O ACTA DE LIQUIDACIÓN DEL CONTRATO DE OBRA.</t>
    </r>
    <r>
      <rPr>
        <sz val="10"/>
        <rFont val="Arial Narrow"/>
        <family val="2"/>
      </rPr>
      <t xml:space="preserve">
</t>
    </r>
    <r>
      <rPr>
        <sz val="10"/>
        <color rgb="FFFF0000"/>
        <rFont val="Arial Narrow"/>
        <family val="2"/>
      </rPr>
      <t>CERTIFICACIÓN NO VALIDA PARA ACREDITAR EXPERIENCIA ESPECIFICA, DADO QUE EL CARGO EJERCIDO NO CUMPLE CON LOS REQUERIMIENTOS DEL PLIEGO DE CONDICIONES.</t>
    </r>
  </si>
  <si>
    <t>CONTRATO No. 1
4 MESES Y 7 DIAS</t>
  </si>
  <si>
    <t>TECNOLOGO EN SALUD OCUPACIONAL
CARTA DE INTENCIÓN
DISPONIBILIDAD 100%
APORTA RESOLUCION DE LICENCIA
FECHA EXP. RES. 15-JUN-2017
CERTIFICADO DE REENTRENAMIENTO DE TRABAJO SEGURO EN ALTURAS FECHA EXP. 08-SEP-2019</t>
  </si>
  <si>
    <t>ANNY MARIBEL MEDINA SANDOVAL</t>
  </si>
  <si>
    <t>CONVOCATORIA PÚBLICA N° 015 DE 2020</t>
  </si>
  <si>
    <t>OBJETO: INSTALACIONES ELÉCTRICAS PARA LA PLANTA PILOTO PROCESADORA DE SUBPRODUCTOS EN EL MUNICIPIO DE SILVIA, CONFORME A LAS ESPECIFICACIONES TÉCNICAS DESCRITAS EN EL PRESUPUESTO DE OBRA.</t>
  </si>
  <si>
    <t>UNIVERSIDAD DEL CAUCA - VICERRECTORIA ADMINISTRATIVA</t>
  </si>
  <si>
    <t xml:space="preserve">COMITÉ FINANCIERO ASESOR </t>
  </si>
  <si>
    <t>LICITACIÓN PÚBLICA N° 015-2020</t>
  </si>
  <si>
    <t xml:space="preserve">VERIFICACIÓN REQUISITOS FINANCIEROS - PROPONENTES </t>
  </si>
  <si>
    <t>OBJETO: INSTALACIONES ELÉCTRICAS PARA LA PLANTA PILOTO PROCESADORA DE SUBPRODUCTOS EN EL MUNICIPIO DE SILVIA, CONFORME A LAS ESPECIFICACIONES TÉCNICAS DESCRITAS EN EL PRESUPUESTO DE OBRA</t>
  </si>
  <si>
    <t>GERARDO MONCAYO SANTACRUZ CC 12.984.364</t>
  </si>
  <si>
    <t>CONSORCIO INTERNACIONAL DE SOLUCIONES INTEGRALES S.A.S. NIT 811.012.753-1</t>
  </si>
  <si>
    <t>INGENIERIA  Y PROYECTOS S.A.S. NIT 900.990.605-7</t>
  </si>
  <si>
    <t>REQUISITOS DE CAPACIDAD FINANCIERA</t>
  </si>
  <si>
    <t>2.2.</t>
  </si>
  <si>
    <t>ÍNDICE DE LIQUIDEZ &gt;= 1,2</t>
  </si>
  <si>
    <t>NINGUNA</t>
  </si>
  <si>
    <t>NIVEL DE ENDEUDAMIENTO &lt;= 70%</t>
  </si>
  <si>
    <t>CAPITAL DE TRABAJO: = &gt; AL 100% DEL PRESUPUESTO DE $ 141.646.000</t>
  </si>
  <si>
    <t>HABIL</t>
  </si>
  <si>
    <t>INFORMACION DE 2018</t>
  </si>
  <si>
    <t>INFORMACION 31-01-2019</t>
  </si>
  <si>
    <t>JOSE REYMIR OJEDA OJEDA</t>
  </si>
  <si>
    <t>Profesional Universitario</t>
  </si>
  <si>
    <t xml:space="preserve">UNIVERSIDAD DEL CAUCA
VICERRECTORIA ADMINISTRATIVA
CONVOCATORIA PUBLICA No. 015 DE 2020
CIERRE DEL PLAZO PARA LA PRESENTACIÓN DE OFERTAS 10 DE AGOSTO DE 2020
</t>
  </si>
  <si>
    <t>OBJETO: “INSTALACIONES ELÉCTRICAS PARA LA PLANTA PILOTO PROCESADORA DE SUBPRODUCTOS EN EL MUNICIPIO DE SILVIA, CONFORME A LAS ESPECIFICACIONES TÉCNICAS DESCRITAS EN EL PRESUPUESTO DE OBRA."</t>
  </si>
  <si>
    <t>Presupuesto Oficial =  $141.646.000</t>
  </si>
  <si>
    <t xml:space="preserve">Conforme al calendario indicado en el Pliego de Condiciones,  mediante el cual se estableció como fecha de cierre del plazo de la convocatoria el día 10 de agosto de 2020 a las 09:00 p.m., se procede a aperturar las propuestas para dejar constancia según el orden de llegada, el número de póliza y archivos enviados. </t>
  </si>
  <si>
    <t>En este orden de ideas, se dá inicio a la apertura del sobre No. 1 de las ofertas presentadas:</t>
  </si>
  <si>
    <t>Al proceso se presentaron:  trres (3) ofertas, conforme a la información que se describe a continuación:</t>
  </si>
  <si>
    <t>Orden de apertura</t>
  </si>
  <si>
    <t xml:space="preserve">PROPONENTE </t>
  </si>
  <si>
    <t>CONTENIDO</t>
  </si>
  <si>
    <t>GARANTÍA DE SERIEDAD DE LA OFERTA</t>
  </si>
  <si>
    <t xml:space="preserve">OBSERVACIONES </t>
  </si>
  <si>
    <t>Compañía de Seguros y No. de póliza.</t>
  </si>
  <si>
    <t>FECHA Y HORA
DE ENTREGA</t>
  </si>
  <si>
    <t>No. ARCHIVOS
PROPUESTA</t>
  </si>
  <si>
    <t>NOTA</t>
  </si>
  <si>
    <t>GERARDO MONCAYO SANTARUZ</t>
  </si>
  <si>
    <t>SEGUROS DEL ESTADO
41-45-101068010</t>
  </si>
  <si>
    <t>10/08/2020
04:54 PM</t>
  </si>
  <si>
    <t>1 archivo</t>
  </si>
  <si>
    <t>M&amp;E INGENIERÍA Y PROYECTOS SAS</t>
  </si>
  <si>
    <t>ASEGURADORA SOLIDARIA DE COLOMBIA
435-45-994000011327</t>
  </si>
  <si>
    <t>10/08/2020
07:57 PM</t>
  </si>
  <si>
    <t>5 archivos</t>
  </si>
  <si>
    <t>SEGUROS MUNDIAL
M-100119943</t>
  </si>
  <si>
    <t>10/08/2020
08:35 PM</t>
  </si>
  <si>
    <t xml:space="preserve"> 1 archivo</t>
  </si>
  <si>
    <t>En constancia de lo anterior, se firma en Popayán a los once (11) días del mes de agosto de dos mil veinte (2020).</t>
  </si>
  <si>
    <t xml:space="preserve">Presidenta, Junta de Licitaciones y Contratos </t>
  </si>
  <si>
    <t xml:space="preserve">Universidad del Cauca </t>
  </si>
  <si>
    <t xml:space="preserve">INFORME DE EVALUACIÓN DE OFERTAS </t>
  </si>
  <si>
    <t>CONVOCATORIA PÚBLICA N° 015-2020</t>
  </si>
  <si>
    <t xml:space="preserve">VERIFICACIÓN REQUISITOS HABILITANTES - PROPONENTES </t>
  </si>
  <si>
    <t>POPAYÁN, 11 DE AGOSTO DE 2020</t>
  </si>
  <si>
    <t>OBSERVACION</t>
  </si>
  <si>
    <t>REQUISITOS DE CAPACIDAD JURIDICA</t>
  </si>
  <si>
    <t>CARTA DE PRESENTACIÓN DE LA PROPUESTA</t>
  </si>
  <si>
    <t>En la carta de presentación de la oferta elimina parte del objeto de la convocatoria</t>
  </si>
  <si>
    <t>No presenta  constancia de depósitos o recibo de pago o certificación expedida por la compañía en donde conste que la póliza no expira por falta
de pago de la prima</t>
  </si>
  <si>
    <t>EXISTENCIA Y CAPACIDAD LEGAL</t>
  </si>
  <si>
    <t xml:space="preserve">REGISTRO UNICO DE PROPONENTES </t>
  </si>
  <si>
    <t>El RUP aportado no se encuentra renovado y su fecha de expedición es mayor a 30 días calendario</t>
  </si>
  <si>
    <t>El RUP no se encuentra renovado</t>
  </si>
  <si>
    <t>CARTA DE ACEPTACIÓN DE REQUISITOS TÉCNICOS MÍNIMOS Y DE ACEPTACIÓN DEL PRESUPUESTO OFICIALANEXO I</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</si>
  <si>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</si>
  <si>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</si>
  <si>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</si>
  <si>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</si>
  <si>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</si>
  <si>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</si>
  <si>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NO HÁBIL</t>
  </si>
  <si>
    <t>PROYECTÓ: ADRIANA M. PUSCUZ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</si>
</sst>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_(&quot;$&quot;* #,##0_);_(&quot;$&quot;* \(#,##0\);_(&quot;$&quot;* &quot;-&quot;_);_(@_)"/>
  </numFmts>
  <fonts count="6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sz val="11"/>
      <color indexed="8"/>
      <name val="Calibri"/>
      <family val="2"/>
    </font>
    <font>
      <sz val="11"/>
      <color rgb="FF000000"/>
      <name val="Calibri"/>
      <family val="2"/>
      <charset val="204"/>
    </font>
    <font>
      <b/>
      <sz val="11"/>
      <color theme="1"/>
      <name val="Calibri"/>
      <family val="2"/>
      <scheme val="minor"/>
    </font>
    <font>
      <sz val="11"/>
      <name val="Arial Narrow"/>
      <family val="2"/>
    </font>
    <font>
      <b/>
      <sz val="9"/>
      <color theme="1"/>
      <name val="Arial"/>
      <family val="2"/>
    </font>
    <font>
      <sz val="9"/>
      <color theme="1"/>
      <name val="Arial"/>
      <family val="2"/>
    </font>
    <font>
      <b/>
      <sz val="20"/>
      <name val="Arial Narrow"/>
      <family val="2"/>
    </font>
    <font>
      <b/>
      <sz val="12"/>
      <color rgb="FFFF0000"/>
      <name val="Arial Narrow"/>
      <family val="2"/>
    </font>
    <font>
      <b/>
      <sz val="9"/>
      <name val="Arial Narrow"/>
      <family val="2"/>
    </font>
    <font>
      <sz val="10"/>
      <color rgb="FFFF0000"/>
      <name val="Arial Narrow"/>
      <family val="2"/>
    </font>
    <font>
      <b/>
      <sz val="10"/>
      <color rgb="FFFF0000"/>
      <name val="Calibri"/>
      <family val="2"/>
      <scheme val="minor"/>
    </font>
    <font>
      <sz val="9"/>
      <name val="Arial Narrow"/>
      <family val="2"/>
    </font>
    <font>
      <sz val="9"/>
      <color rgb="FFFF0000"/>
      <name val="Arial Narrow"/>
      <family val="2"/>
    </font>
    <font>
      <sz val="8.5"/>
      <name val="Arial Narrow"/>
      <family val="2"/>
    </font>
    <font>
      <sz val="8.5"/>
      <color rgb="FFFF0000"/>
      <name val="Arial Narrow"/>
      <family val="2"/>
    </font>
    <font>
      <b/>
      <sz val="12"/>
      <color rgb="FF002060"/>
      <name val="Arial Narrow"/>
      <family val="2"/>
    </font>
    <font>
      <b/>
      <sz val="12"/>
      <color theme="1"/>
      <name val="Arial"/>
      <family val="2"/>
    </font>
    <font>
      <sz val="12"/>
      <color theme="1"/>
      <name val="Arial"/>
      <family val="2"/>
    </font>
    <font>
      <b/>
      <sz val="20"/>
      <name val="Arial"/>
      <family val="2"/>
    </font>
    <font>
      <sz val="12"/>
      <color theme="1"/>
      <name val="Calibri"/>
      <family val="2"/>
      <scheme val="minor"/>
    </font>
    <font>
      <b/>
      <sz val="12"/>
      <color theme="1"/>
      <name val="Calibri"/>
      <family val="2"/>
      <scheme val="minor"/>
    </font>
    <font>
      <sz val="8"/>
      <color theme="1"/>
      <name val="Arial"/>
      <family val="2"/>
    </font>
    <font>
      <b/>
      <sz val="9"/>
      <color indexed="81"/>
      <name val="Tahoma"/>
      <family val="2"/>
    </font>
    <font>
      <sz val="9"/>
      <color indexed="81"/>
      <name val="Tahoma"/>
      <family val="2"/>
    </font>
    <font>
      <b/>
      <sz val="22"/>
      <name val="Arial"/>
      <family val="2"/>
    </font>
    <font>
      <b/>
      <sz val="22"/>
      <name val="Arial Narrow"/>
      <family val="2"/>
    </font>
    <font>
      <b/>
      <sz val="22"/>
      <color rgb="FF002060"/>
      <name val="Arial Narrow"/>
      <family val="2"/>
    </font>
    <font>
      <sz val="22"/>
      <name val="Arial Narrow"/>
      <family val="2"/>
    </font>
    <font>
      <sz val="16"/>
      <name val="Arial Narrow"/>
      <family val="2"/>
    </font>
    <font>
      <b/>
      <sz val="16"/>
      <name val="Arial Narrow"/>
      <family val="2"/>
    </font>
    <font>
      <b/>
      <sz val="16"/>
      <name val="Arial"/>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1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7">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xf numFmtId="0" fontId="27"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29" fillId="0" borderId="0" applyFont="0" applyFill="0" applyBorder="0" applyAlignment="0" applyProtection="0"/>
    <xf numFmtId="0" fontId="30" fillId="0" borderId="0"/>
    <xf numFmtId="41" fontId="1" fillId="0" borderId="0" applyFont="0" applyFill="0" applyBorder="0" applyAlignment="0" applyProtection="0"/>
  </cellStyleXfs>
  <cellXfs count="574">
    <xf numFmtId="0" fontId="0" fillId="0" borderId="0" xfId="0"/>
    <xf numFmtId="0" fontId="8" fillId="0" borderId="0" xfId="0" applyFont="1" applyFill="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2" fillId="0" borderId="0" xfId="111" applyFont="1" applyFill="1" applyAlignment="1">
      <alignment horizontal="center" vertical="center"/>
    </xf>
    <xf numFmtId="1" fontId="22"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3" fillId="0" borderId="19" xfId="111" applyNumberFormat="1" applyFont="1" applyFill="1" applyBorder="1" applyAlignment="1">
      <alignment horizontal="center" vertical="center"/>
    </xf>
    <xf numFmtId="0" fontId="23" fillId="0" borderId="19" xfId="111" applyNumberFormat="1" applyFont="1" applyFill="1" applyBorder="1" applyAlignment="1">
      <alignment horizontal="center" vertical="center"/>
    </xf>
    <xf numFmtId="0" fontId="23" fillId="0" borderId="19" xfId="111" applyFont="1" applyFill="1" applyBorder="1" applyAlignment="1">
      <alignment horizontal="center" vertical="center"/>
    </xf>
    <xf numFmtId="0" fontId="23" fillId="0" borderId="0" xfId="111" applyFont="1" applyFill="1" applyAlignment="1">
      <alignment horizontal="justify" vertical="justify"/>
    </xf>
    <xf numFmtId="2" fontId="24" fillId="0" borderId="19" xfId="111" applyNumberFormat="1" applyFont="1" applyFill="1" applyBorder="1" applyAlignment="1">
      <alignment horizontal="center" vertical="center"/>
    </xf>
    <xf numFmtId="2" fontId="22"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6"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22" fillId="2" borderId="17" xfId="111" applyFont="1" applyFill="1" applyBorder="1" applyAlignment="1">
      <alignment horizontal="center" vertical="center"/>
    </xf>
    <xf numFmtId="170" fontId="22"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8" fillId="0" borderId="0" xfId="1" applyNumberFormat="1" applyFont="1" applyBorder="1" applyAlignment="1">
      <alignment horizontal="center"/>
    </xf>
    <xf numFmtId="0" fontId="2" fillId="0" borderId="0" xfId="111"/>
    <xf numFmtId="0" fontId="14" fillId="0" borderId="20" xfId="111" applyFont="1" applyFill="1" applyBorder="1" applyAlignment="1">
      <alignment horizontal="center" vertical="center" wrapText="1"/>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6" fillId="0" borderId="18" xfId="111"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174" fontId="8" fillId="0" borderId="20" xfId="116" applyNumberFormat="1" applyFont="1" applyFill="1" applyBorder="1" applyAlignment="1">
      <alignment horizontal="center" vertical="center"/>
    </xf>
    <xf numFmtId="176" fontId="8" fillId="0" borderId="20" xfId="95" applyNumberFormat="1" applyFont="1" applyFill="1" applyBorder="1" applyAlignment="1">
      <alignment vertical="center"/>
    </xf>
    <xf numFmtId="0" fontId="5" fillId="0" borderId="26"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6" xfId="109" applyFont="1" applyBorder="1" applyAlignment="1">
      <alignment horizontal="center" vertical="center"/>
    </xf>
    <xf numFmtId="0" fontId="8" fillId="0" borderId="31" xfId="0" applyFont="1" applyFill="1" applyBorder="1" applyAlignment="1">
      <alignment horizontal="center" vertical="center"/>
    </xf>
    <xf numFmtId="0" fontId="8" fillId="0" borderId="31" xfId="0" applyFont="1" applyFill="1" applyBorder="1" applyAlignment="1">
      <alignment horizontal="left" vertical="center" wrapText="1"/>
    </xf>
    <xf numFmtId="174" fontId="8" fillId="0" borderId="31" xfId="116" applyNumberFormat="1" applyFont="1" applyFill="1" applyBorder="1" applyAlignment="1">
      <alignment horizontal="center" vertical="center"/>
    </xf>
    <xf numFmtId="176" fontId="8" fillId="0" borderId="31" xfId="95" applyNumberFormat="1" applyFont="1" applyFill="1" applyBorder="1" applyAlignment="1">
      <alignment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0" fillId="7" borderId="26"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14" fillId="0" borderId="31" xfId="111" applyFont="1" applyFill="1" applyBorder="1" applyAlignment="1">
      <alignment horizontal="center" vertical="center" wrapText="1"/>
    </xf>
    <xf numFmtId="0" fontId="31" fillId="0" borderId="0" xfId="0" applyFont="1" applyBorder="1"/>
    <xf numFmtId="0" fontId="9" fillId="0" borderId="13" xfId="0" applyFont="1" applyBorder="1"/>
    <xf numFmtId="0" fontId="31" fillId="0" borderId="7" xfId="0" applyFont="1" applyFill="1" applyBorder="1" applyAlignment="1">
      <alignment horizontal="center"/>
    </xf>
    <xf numFmtId="0" fontId="31" fillId="0" borderId="14" xfId="0" applyFont="1" applyFill="1" applyBorder="1"/>
    <xf numFmtId="0" fontId="31" fillId="0" borderId="0" xfId="0" applyFont="1"/>
    <xf numFmtId="0" fontId="31" fillId="0" borderId="13" xfId="0" applyFont="1" applyFill="1" applyBorder="1"/>
    <xf numFmtId="0" fontId="31" fillId="0" borderId="17" xfId="0" applyFont="1" applyBorder="1" applyAlignment="1">
      <alignment horizontal="center"/>
    </xf>
    <xf numFmtId="3" fontId="31" fillId="0" borderId="1" xfId="0" applyNumberFormat="1" applyFont="1" applyBorder="1"/>
    <xf numFmtId="0" fontId="31"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0" xfId="0" applyFont="1" applyBorder="1"/>
    <xf numFmtId="172" fontId="0" fillId="0" borderId="30" xfId="1" applyNumberFormat="1" applyFont="1" applyBorder="1"/>
    <xf numFmtId="0" fontId="0" fillId="0" borderId="30" xfId="0" applyBorder="1" applyAlignment="1">
      <alignment horizontal="center"/>
    </xf>
    <xf numFmtId="3" fontId="0" fillId="0" borderId="30" xfId="0" applyNumberFormat="1" applyBorder="1"/>
    <xf numFmtId="168" fontId="31" fillId="0" borderId="1" xfId="1" applyNumberFormat="1" applyFont="1" applyBorder="1" applyAlignment="1">
      <alignment horizontal="right"/>
    </xf>
    <xf numFmtId="0" fontId="13" fillId="6" borderId="19" xfId="0" applyFont="1" applyFill="1" applyBorder="1" applyAlignment="1">
      <alignment horizontal="justify" vertical="center" wrapText="1"/>
    </xf>
    <xf numFmtId="0" fontId="13" fillId="6" borderId="31" xfId="111" applyFont="1" applyFill="1" applyBorder="1" applyAlignment="1">
      <alignment horizontal="left" vertical="center" wrapText="1"/>
    </xf>
    <xf numFmtId="0" fontId="32" fillId="6" borderId="19" xfId="111" applyFont="1" applyFill="1" applyBorder="1" applyAlignment="1">
      <alignment horizontal="left" vertical="center" wrapText="1"/>
    </xf>
    <xf numFmtId="0" fontId="13" fillId="6" borderId="31" xfId="0" applyFont="1" applyFill="1" applyBorder="1" applyAlignment="1">
      <alignment horizontal="justify" vertical="center" wrapText="1"/>
    </xf>
    <xf numFmtId="0" fontId="14" fillId="0" borderId="31" xfId="0"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0" fontId="31"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8" fillId="0" borderId="0" xfId="0" applyFont="1" applyAlignment="1">
      <alignment horizontal="center" vertical="center"/>
    </xf>
    <xf numFmtId="0" fontId="0" fillId="0" borderId="0" xfId="0" applyAlignment="1">
      <alignment vertical="center"/>
    </xf>
    <xf numFmtId="0" fontId="14" fillId="0" borderId="0" xfId="111" applyFont="1" applyAlignment="1">
      <alignment vertical="center"/>
    </xf>
    <xf numFmtId="0" fontId="13" fillId="0" borderId="0" xfId="111" applyFont="1" applyAlignment="1">
      <alignment horizontal="justify" vertical="justify"/>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31" xfId="0" applyFont="1" applyBorder="1" applyAlignment="1">
      <alignment horizontal="left" vertical="center"/>
    </xf>
    <xf numFmtId="0" fontId="7" fillId="0" borderId="0" xfId="0" applyFont="1" applyAlignment="1">
      <alignment horizontal="center" vertical="center"/>
    </xf>
    <xf numFmtId="0" fontId="33" fillId="8" borderId="31" xfId="0" applyFont="1" applyFill="1" applyBorder="1" applyAlignment="1">
      <alignment horizontal="center" vertical="center" wrapText="1"/>
    </xf>
    <xf numFmtId="0" fontId="33" fillId="8" borderId="21" xfId="0" applyFont="1" applyFill="1" applyBorder="1" applyAlignment="1">
      <alignment vertical="center" wrapText="1"/>
    </xf>
    <xf numFmtId="0" fontId="33" fillId="8" borderId="30" xfId="0" applyFont="1" applyFill="1" applyBorder="1" applyAlignment="1">
      <alignment vertical="center" wrapText="1"/>
    </xf>
    <xf numFmtId="0" fontId="33" fillId="8" borderId="22" xfId="0" applyFont="1" applyFill="1" applyBorder="1" applyAlignment="1">
      <alignment vertical="center" wrapText="1"/>
    </xf>
    <xf numFmtId="176" fontId="8" fillId="0" borderId="34" xfId="95" applyNumberFormat="1" applyFont="1" applyFill="1" applyBorder="1" applyAlignment="1">
      <alignment vertical="center"/>
    </xf>
    <xf numFmtId="0" fontId="34" fillId="0" borderId="31" xfId="0" applyFont="1" applyBorder="1" applyAlignment="1">
      <alignment horizontal="center" vertical="center" wrapText="1"/>
    </xf>
    <xf numFmtId="0" fontId="34" fillId="0" borderId="31" xfId="0" applyFont="1" applyBorder="1" applyAlignment="1">
      <alignment horizontal="left" vertical="center" wrapText="1"/>
    </xf>
    <xf numFmtId="0" fontId="34" fillId="0" borderId="31" xfId="0" applyFont="1" applyBorder="1" applyAlignment="1">
      <alignment horizontal="right" vertical="center" wrapText="1"/>
    </xf>
    <xf numFmtId="42" fontId="34" fillId="0" borderId="31" xfId="123" applyFont="1" applyBorder="1" applyAlignment="1">
      <alignment horizontal="right" vertical="center" wrapText="1"/>
    </xf>
    <xf numFmtId="42" fontId="34" fillId="0" borderId="31" xfId="123" applyFont="1" applyFill="1" applyBorder="1" applyAlignment="1">
      <alignment horizontal="right" vertical="center" wrapText="1"/>
    </xf>
    <xf numFmtId="0" fontId="33" fillId="0" borderId="31" xfId="0" applyFont="1" applyBorder="1" applyAlignment="1">
      <alignment horizontal="left" vertical="center" wrapText="1"/>
    </xf>
    <xf numFmtId="0" fontId="33" fillId="0" borderId="31" xfId="0" applyFont="1" applyBorder="1" applyAlignment="1">
      <alignment horizontal="center" vertical="center" wrapText="1"/>
    </xf>
    <xf numFmtId="0" fontId="33" fillId="0" borderId="31" xfId="0" applyFont="1" applyBorder="1" applyAlignment="1">
      <alignment horizontal="right" vertical="center" wrapText="1"/>
    </xf>
    <xf numFmtId="42" fontId="33" fillId="0" borderId="31" xfId="123" applyFont="1" applyBorder="1" applyAlignment="1">
      <alignment horizontal="right" vertical="center" wrapText="1"/>
    </xf>
    <xf numFmtId="0" fontId="34" fillId="0" borderId="32" xfId="0" applyFont="1" applyBorder="1" applyAlignment="1">
      <alignment horizontal="center" vertical="center" wrapText="1"/>
    </xf>
    <xf numFmtId="42" fontId="34" fillId="0" borderId="32" xfId="123" applyFont="1" applyBorder="1" applyAlignment="1">
      <alignment horizontal="right" vertical="center" wrapText="1"/>
    </xf>
    <xf numFmtId="42" fontId="33" fillId="0" borderId="34" xfId="123" applyFont="1" applyBorder="1" applyAlignment="1">
      <alignment horizontal="right" vertical="center" wrapText="1"/>
    </xf>
    <xf numFmtId="0" fontId="33" fillId="8" borderId="35" xfId="0" applyFont="1" applyFill="1" applyBorder="1" applyAlignment="1">
      <alignment vertical="center" wrapText="1"/>
    </xf>
    <xf numFmtId="0" fontId="33" fillId="8" borderId="36" xfId="0" applyFont="1" applyFill="1" applyBorder="1" applyAlignment="1">
      <alignment vertical="center" wrapText="1"/>
    </xf>
    <xf numFmtId="0" fontId="33" fillId="8" borderId="37" xfId="0" applyFont="1" applyFill="1" applyBorder="1" applyAlignment="1">
      <alignment vertical="center" wrapText="1"/>
    </xf>
    <xf numFmtId="176" fontId="8" fillId="0" borderId="38" xfId="95" applyNumberFormat="1" applyFont="1" applyFill="1" applyBorder="1" applyAlignment="1">
      <alignment vertical="center"/>
    </xf>
    <xf numFmtId="0" fontId="5" fillId="0" borderId="39" xfId="109" applyFont="1" applyBorder="1" applyAlignment="1">
      <alignment horizontal="center" vertical="center"/>
    </xf>
    <xf numFmtId="0" fontId="33" fillId="0" borderId="40" xfId="0" applyFont="1" applyBorder="1" applyAlignment="1">
      <alignment horizontal="center" vertical="center" wrapText="1"/>
    </xf>
    <xf numFmtId="0" fontId="33" fillId="0" borderId="41"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4" fillId="0" borderId="44" xfId="0" applyFont="1" applyBorder="1" applyAlignment="1">
      <alignment horizontal="center" vertical="center" wrapText="1"/>
    </xf>
    <xf numFmtId="42" fontId="34" fillId="0" borderId="44" xfId="123" applyFont="1" applyBorder="1" applyAlignment="1">
      <alignment horizontal="right" vertical="center" wrapText="1"/>
    </xf>
    <xf numFmtId="176" fontId="8" fillId="0" borderId="45" xfId="95" applyNumberFormat="1" applyFont="1" applyFill="1" applyBorder="1" applyAlignment="1">
      <alignment vertical="center"/>
    </xf>
    <xf numFmtId="0" fontId="5" fillId="0" borderId="46" xfId="109" applyFont="1" applyBorder="1" applyAlignment="1">
      <alignment horizontal="center" vertical="center"/>
    </xf>
    <xf numFmtId="0" fontId="34" fillId="0" borderId="47" xfId="0" applyFont="1" applyBorder="1" applyAlignment="1">
      <alignment horizontal="center" vertical="center" wrapText="1"/>
    </xf>
    <xf numFmtId="0" fontId="34" fillId="0" borderId="0" xfId="0" applyFont="1" applyAlignment="1">
      <alignment horizontal="center" vertical="center" wrapText="1"/>
    </xf>
    <xf numFmtId="0" fontId="34" fillId="0" borderId="45" xfId="0" applyFont="1" applyBorder="1" applyAlignment="1">
      <alignment horizontal="left" vertical="center" wrapText="1"/>
    </xf>
    <xf numFmtId="0" fontId="34" fillId="0" borderId="48" xfId="0" applyFont="1" applyBorder="1" applyAlignment="1">
      <alignment horizontal="center" vertical="center" wrapText="1"/>
    </xf>
    <xf numFmtId="42" fontId="34" fillId="0" borderId="48" xfId="123" applyFont="1" applyBorder="1" applyAlignment="1">
      <alignment horizontal="right" vertical="center" wrapText="1"/>
    </xf>
    <xf numFmtId="176" fontId="8" fillId="0" borderId="49" xfId="95" applyNumberFormat="1" applyFont="1" applyFill="1" applyBorder="1" applyAlignment="1">
      <alignment vertical="center"/>
    </xf>
    <xf numFmtId="0" fontId="5" fillId="0" borderId="50" xfId="109" applyFont="1" applyBorder="1" applyAlignment="1">
      <alignment horizontal="center" vertical="center"/>
    </xf>
    <xf numFmtId="42" fontId="34" fillId="0" borderId="51" xfId="123" applyFont="1" applyBorder="1" applyAlignment="1">
      <alignment horizontal="right" vertical="center" wrapText="1"/>
    </xf>
    <xf numFmtId="176" fontId="8" fillId="0" borderId="52" xfId="95" applyNumberFormat="1" applyFont="1" applyFill="1" applyBorder="1" applyAlignment="1">
      <alignment vertical="center"/>
    </xf>
    <xf numFmtId="0" fontId="5" fillId="0" borderId="53" xfId="109" applyFont="1" applyBorder="1" applyAlignment="1">
      <alignment horizontal="center" vertical="center"/>
    </xf>
    <xf numFmtId="0" fontId="34"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42" fontId="34" fillId="0" borderId="56" xfId="123" applyFont="1" applyBorder="1" applyAlignment="1">
      <alignment horizontal="right" vertical="center" wrapText="1"/>
    </xf>
    <xf numFmtId="42" fontId="34" fillId="0" borderId="57" xfId="123" applyFont="1" applyBorder="1" applyAlignment="1">
      <alignment horizontal="right" vertical="center" wrapText="1"/>
    </xf>
    <xf numFmtId="0" fontId="34"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57" xfId="0" applyFont="1" applyBorder="1" applyAlignment="1">
      <alignment horizontal="center" vertical="center" wrapText="1"/>
    </xf>
    <xf numFmtId="42" fontId="34" fillId="0" borderId="47" xfId="123" applyFont="1" applyBorder="1" applyAlignment="1">
      <alignment horizontal="right" vertical="center" wrapText="1"/>
    </xf>
    <xf numFmtId="176" fontId="8" fillId="0" borderId="60" xfId="95" applyNumberFormat="1" applyFont="1" applyFill="1" applyBorder="1" applyAlignment="1">
      <alignment vertical="center"/>
    </xf>
    <xf numFmtId="0" fontId="5" fillId="0" borderId="61" xfId="109" applyFont="1" applyBorder="1" applyAlignment="1">
      <alignment horizontal="center" vertical="center"/>
    </xf>
    <xf numFmtId="0" fontId="34" fillId="0" borderId="60" xfId="0" applyFont="1" applyBorder="1" applyAlignment="1">
      <alignment horizontal="left" vertical="center" wrapText="1"/>
    </xf>
    <xf numFmtId="0" fontId="34" fillId="0" borderId="62"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4" xfId="0" applyFont="1" applyBorder="1" applyAlignment="1">
      <alignment horizontal="center" vertical="center" wrapText="1"/>
    </xf>
    <xf numFmtId="42" fontId="34" fillId="0" borderId="64" xfId="123" applyFont="1" applyBorder="1" applyAlignment="1">
      <alignment horizontal="right" vertical="center" wrapText="1"/>
    </xf>
    <xf numFmtId="0" fontId="34" fillId="0" borderId="65" xfId="0" applyFont="1" applyBorder="1" applyAlignment="1">
      <alignment horizontal="center" vertical="center" wrapText="1"/>
    </xf>
    <xf numFmtId="0" fontId="34" fillId="0" borderId="66"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44" xfId="0" applyFont="1" applyBorder="1" applyAlignment="1">
      <alignment horizontal="left" vertical="center" wrapText="1"/>
    </xf>
    <xf numFmtId="0" fontId="33" fillId="0" borderId="44" xfId="0" applyFont="1" applyBorder="1" applyAlignment="1">
      <alignment horizontal="center" vertical="center" wrapText="1"/>
    </xf>
    <xf numFmtId="42" fontId="33" fillId="0" borderId="44" xfId="123" applyFont="1" applyFill="1" applyBorder="1" applyAlignment="1">
      <alignment horizontal="right" vertical="center" wrapText="1"/>
    </xf>
    <xf numFmtId="0" fontId="33" fillId="0" borderId="47" xfId="0" applyFont="1" applyBorder="1" applyAlignment="1">
      <alignment horizontal="center" vertical="center" wrapText="1"/>
    </xf>
    <xf numFmtId="0" fontId="33" fillId="0" borderId="68" xfId="0" applyFont="1" applyBorder="1" applyAlignment="1">
      <alignment vertical="center" wrapText="1"/>
    </xf>
    <xf numFmtId="0" fontId="33" fillId="0" borderId="69" xfId="0" applyFont="1" applyBorder="1" applyAlignment="1">
      <alignment vertical="center" wrapText="1"/>
    </xf>
    <xf numFmtId="0" fontId="33" fillId="0" borderId="70" xfId="0" applyFont="1" applyBorder="1" applyAlignment="1">
      <alignment vertical="center" wrapText="1"/>
    </xf>
    <xf numFmtId="0" fontId="33" fillId="0" borderId="71" xfId="0" applyFont="1" applyBorder="1" applyAlignment="1">
      <alignment vertical="center" wrapText="1"/>
    </xf>
    <xf numFmtId="176" fontId="8" fillId="0" borderId="72" xfId="95" applyNumberFormat="1" applyFont="1" applyFill="1" applyBorder="1" applyAlignment="1">
      <alignment vertical="center"/>
    </xf>
    <xf numFmtId="0" fontId="5" fillId="0" borderId="73" xfId="109" applyFont="1" applyBorder="1" applyAlignment="1">
      <alignment horizontal="center" vertical="center"/>
    </xf>
    <xf numFmtId="2" fontId="34" fillId="0" borderId="31" xfId="0" applyNumberFormat="1" applyFont="1" applyBorder="1" applyAlignment="1">
      <alignment horizontal="center" vertical="center" wrapText="1"/>
    </xf>
    <xf numFmtId="42" fontId="33" fillId="0" borderId="31" xfId="123" applyFont="1" applyFill="1" applyBorder="1" applyAlignment="1">
      <alignment horizontal="right" vertical="center" wrapText="1"/>
    </xf>
    <xf numFmtId="0" fontId="33" fillId="0" borderId="74" xfId="0" applyFont="1" applyBorder="1" applyAlignment="1">
      <alignment horizontal="center" vertical="center" wrapText="1"/>
    </xf>
    <xf numFmtId="0" fontId="33" fillId="0" borderId="75" xfId="0" applyFont="1" applyBorder="1" applyAlignment="1">
      <alignment vertical="center" wrapText="1"/>
    </xf>
    <xf numFmtId="0" fontId="33" fillId="0" borderId="74" xfId="0" applyFont="1" applyBorder="1" applyAlignment="1">
      <alignment vertical="center" wrapText="1"/>
    </xf>
    <xf numFmtId="176" fontId="8" fillId="0" borderId="76" xfId="95" applyNumberFormat="1" applyFont="1" applyFill="1" applyBorder="1" applyAlignment="1">
      <alignment vertical="center"/>
    </xf>
    <xf numFmtId="0" fontId="5" fillId="0" borderId="77" xfId="109" applyFont="1" applyBorder="1" applyAlignment="1">
      <alignment horizontal="center" vertical="center"/>
    </xf>
    <xf numFmtId="0" fontId="33" fillId="0" borderId="78" xfId="0" applyFont="1" applyBorder="1" applyAlignment="1">
      <alignment vertical="center" wrapText="1"/>
    </xf>
    <xf numFmtId="176" fontId="8" fillId="0" borderId="79" xfId="95" applyNumberFormat="1" applyFont="1" applyFill="1" applyBorder="1" applyAlignment="1">
      <alignment vertical="center"/>
    </xf>
    <xf numFmtId="0" fontId="5" fillId="0" borderId="80" xfId="109" applyFont="1" applyBorder="1" applyAlignment="1">
      <alignment horizontal="center" vertical="center"/>
    </xf>
    <xf numFmtId="0" fontId="34" fillId="0" borderId="81"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83" xfId="0" applyFont="1" applyBorder="1" applyAlignment="1">
      <alignment horizontal="center" vertical="center" wrapText="1"/>
    </xf>
    <xf numFmtId="42" fontId="34" fillId="0" borderId="83" xfId="123" applyFont="1" applyBorder="1" applyAlignment="1">
      <alignment horizontal="right" vertical="center" wrapText="1"/>
    </xf>
    <xf numFmtId="0" fontId="34" fillId="0" borderId="79" xfId="0" applyFont="1" applyBorder="1" applyAlignment="1">
      <alignment horizontal="left" vertical="center" wrapText="1"/>
    </xf>
    <xf numFmtId="176" fontId="8" fillId="0" borderId="84" xfId="95" applyNumberFormat="1" applyFont="1" applyFill="1" applyBorder="1" applyAlignment="1">
      <alignment vertical="center"/>
    </xf>
    <xf numFmtId="0" fontId="5" fillId="0" borderId="85" xfId="109" applyFont="1" applyBorder="1" applyAlignment="1">
      <alignment horizontal="center" vertical="center"/>
    </xf>
    <xf numFmtId="0" fontId="33" fillId="0" borderId="86" xfId="0" applyFont="1" applyBorder="1" applyAlignment="1">
      <alignment horizontal="center" vertical="center" wrapText="1"/>
    </xf>
    <xf numFmtId="42" fontId="33" fillId="0" borderId="84" xfId="123" applyFont="1" applyFill="1" applyBorder="1" applyAlignment="1">
      <alignment horizontal="right" vertical="center" wrapText="1"/>
    </xf>
    <xf numFmtId="0" fontId="34" fillId="0" borderId="86" xfId="0" applyFont="1" applyBorder="1" applyAlignment="1">
      <alignment horizontal="center" vertical="center" wrapText="1"/>
    </xf>
    <xf numFmtId="180" fontId="33" fillId="0" borderId="31" xfId="0" applyNumberFormat="1" applyFont="1" applyBorder="1" applyAlignment="1">
      <alignment horizontal="right" vertical="center" wrapText="1"/>
    </xf>
    <xf numFmtId="180" fontId="33" fillId="0" borderId="84" xfId="0" applyNumberFormat="1" applyFont="1" applyBorder="1" applyAlignment="1">
      <alignment horizontal="right" vertical="center" wrapText="1"/>
    </xf>
    <xf numFmtId="0" fontId="34" fillId="0" borderId="84" xfId="0" applyFont="1" applyBorder="1" applyAlignment="1">
      <alignment horizontal="left" vertical="center" wrapText="1"/>
    </xf>
    <xf numFmtId="0" fontId="33" fillId="0" borderId="84" xfId="0" applyFont="1" applyBorder="1" applyAlignment="1">
      <alignment horizontal="center" vertical="center" wrapText="1"/>
    </xf>
    <xf numFmtId="0" fontId="33" fillId="0" borderId="84" xfId="0" applyFont="1" applyBorder="1" applyAlignment="1">
      <alignment horizontal="right" vertical="center" wrapText="1"/>
    </xf>
    <xf numFmtId="0" fontId="8" fillId="0" borderId="84" xfId="0" applyFont="1" applyBorder="1" applyAlignment="1">
      <alignment horizontal="center" vertical="center"/>
    </xf>
    <xf numFmtId="0" fontId="7" fillId="0" borderId="84" xfId="0" applyFont="1" applyBorder="1" applyAlignment="1">
      <alignment horizontal="left" vertical="center"/>
    </xf>
    <xf numFmtId="168" fontId="8" fillId="0" borderId="84" xfId="0" applyNumberFormat="1" applyFont="1" applyBorder="1" applyAlignment="1">
      <alignment vertical="center"/>
    </xf>
    <xf numFmtId="42" fontId="33" fillId="2" borderId="84" xfId="123" applyFont="1" applyFill="1" applyBorder="1" applyAlignment="1">
      <alignment horizontal="right" vertical="center" wrapText="1"/>
    </xf>
    <xf numFmtId="0" fontId="34" fillId="0" borderId="84" xfId="0" applyFont="1" applyBorder="1" applyAlignment="1">
      <alignment horizontal="right" vertical="center" wrapText="1"/>
    </xf>
    <xf numFmtId="10" fontId="9" fillId="0" borderId="84" xfId="96" applyNumberFormat="1" applyFont="1" applyFill="1" applyBorder="1" applyAlignment="1">
      <alignment horizontal="center" vertical="center"/>
    </xf>
    <xf numFmtId="170" fontId="8" fillId="0" borderId="84" xfId="0" applyNumberFormat="1" applyFont="1" applyBorder="1" applyAlignment="1">
      <alignment vertical="center"/>
    </xf>
    <xf numFmtId="3" fontId="9" fillId="0" borderId="84" xfId="97" applyNumberFormat="1" applyFont="1" applyBorder="1" applyAlignment="1">
      <alignment horizontal="left" vertical="center"/>
    </xf>
    <xf numFmtId="10" fontId="9" fillId="0" borderId="87" xfId="96" applyNumberFormat="1" applyFont="1" applyFill="1" applyBorder="1" applyAlignment="1">
      <alignment horizontal="center" vertical="center"/>
    </xf>
    <xf numFmtId="0" fontId="8" fillId="0" borderId="88" xfId="0" applyFont="1" applyBorder="1" applyAlignment="1">
      <alignment horizontal="center" vertical="center"/>
    </xf>
    <xf numFmtId="168" fontId="9" fillId="0" borderId="88" xfId="1" applyNumberFormat="1" applyFont="1" applyFill="1" applyBorder="1" applyAlignment="1">
      <alignment horizontal="left" vertical="center"/>
    </xf>
    <xf numFmtId="0" fontId="8" fillId="0" borderId="89" xfId="0" applyFont="1" applyBorder="1" applyAlignment="1">
      <alignment horizontal="center" vertical="center"/>
    </xf>
    <xf numFmtId="170" fontId="7" fillId="0" borderId="84" xfId="0" applyNumberFormat="1" applyFont="1" applyBorder="1" applyAlignment="1">
      <alignment vertical="center"/>
    </xf>
    <xf numFmtId="9" fontId="8" fillId="0" borderId="84" xfId="96" applyFont="1" applyFill="1" applyBorder="1" applyAlignment="1">
      <alignment vertical="center"/>
    </xf>
    <xf numFmtId="0" fontId="7" fillId="0" borderId="84" xfId="0" applyFont="1" applyBorder="1" applyAlignment="1">
      <alignment vertical="center"/>
    </xf>
    <xf numFmtId="170" fontId="20" fillId="7" borderId="85" xfId="109" applyNumberFormat="1" applyFont="1" applyFill="1" applyBorder="1" applyAlignment="1">
      <alignment horizontal="right" vertical="center"/>
    </xf>
    <xf numFmtId="10" fontId="7" fillId="0" borderId="84" xfId="96" applyNumberFormat="1" applyFont="1" applyFill="1" applyBorder="1" applyAlignment="1">
      <alignment vertical="center"/>
    </xf>
    <xf numFmtId="179" fontId="8" fillId="0" borderId="84" xfId="96" applyNumberFormat="1" applyFont="1" applyFill="1" applyBorder="1" applyAlignment="1">
      <alignment vertical="center"/>
    </xf>
    <xf numFmtId="0" fontId="15" fillId="0" borderId="0" xfId="111" applyFont="1" applyAlignment="1">
      <alignment horizontal="justify" vertical="justify"/>
    </xf>
    <xf numFmtId="0" fontId="14" fillId="0" borderId="0" xfId="111" applyFont="1" applyAlignment="1">
      <alignment horizontal="left" vertical="top"/>
    </xf>
    <xf numFmtId="0" fontId="14" fillId="0" borderId="0" xfId="111" applyFont="1"/>
    <xf numFmtId="2" fontId="34" fillId="0" borderId="31" xfId="0" applyNumberFormat="1" applyFont="1" applyBorder="1" applyAlignment="1">
      <alignment horizontal="right" vertical="center" wrapText="1"/>
    </xf>
    <xf numFmtId="2" fontId="33" fillId="0" borderId="31" xfId="0" applyNumberFormat="1" applyFont="1" applyBorder="1" applyAlignment="1">
      <alignment horizontal="right" vertical="center" wrapText="1"/>
    </xf>
    <xf numFmtId="2" fontId="33" fillId="8" borderId="30" xfId="0" applyNumberFormat="1" applyFont="1" applyFill="1" applyBorder="1" applyAlignment="1">
      <alignment vertical="center" wrapText="1"/>
    </xf>
    <xf numFmtId="2" fontId="34" fillId="0" borderId="32" xfId="0" applyNumberFormat="1" applyFont="1" applyBorder="1" applyAlignment="1">
      <alignment horizontal="right" vertical="center" wrapText="1"/>
    </xf>
    <xf numFmtId="2" fontId="33" fillId="8" borderId="36" xfId="0" applyNumberFormat="1" applyFont="1" applyFill="1" applyBorder="1" applyAlignment="1">
      <alignment vertical="center" wrapText="1"/>
    </xf>
    <xf numFmtId="2" fontId="33" fillId="0" borderId="42" xfId="0" applyNumberFormat="1" applyFont="1" applyBorder="1" applyAlignment="1">
      <alignment vertical="center" wrapText="1"/>
    </xf>
    <xf numFmtId="2" fontId="34" fillId="0" borderId="44" xfId="0" applyNumberFormat="1" applyFont="1" applyBorder="1" applyAlignment="1">
      <alignment horizontal="right" vertical="center" wrapText="1"/>
    </xf>
    <xf numFmtId="2" fontId="34" fillId="0" borderId="48" xfId="0" applyNumberFormat="1" applyFont="1" applyBorder="1" applyAlignment="1">
      <alignment horizontal="right" vertical="center" wrapText="1"/>
    </xf>
    <xf numFmtId="2" fontId="34" fillId="0" borderId="56" xfId="0" applyNumberFormat="1" applyFont="1" applyBorder="1" applyAlignment="1">
      <alignment horizontal="right" vertical="center" wrapText="1"/>
    </xf>
    <xf numFmtId="2" fontId="34" fillId="0" borderId="57" xfId="0" applyNumberFormat="1" applyFont="1" applyBorder="1" applyAlignment="1">
      <alignment horizontal="right" vertical="center" wrapText="1"/>
    </xf>
    <xf numFmtId="2" fontId="34" fillId="0" borderId="47" xfId="0" applyNumberFormat="1" applyFont="1" applyBorder="1" applyAlignment="1">
      <alignment horizontal="right" vertical="center" wrapText="1"/>
    </xf>
    <xf numFmtId="2" fontId="34" fillId="0" borderId="64" xfId="0" applyNumberFormat="1" applyFont="1" applyBorder="1" applyAlignment="1">
      <alignment horizontal="right" vertical="center" wrapText="1"/>
    </xf>
    <xf numFmtId="2" fontId="33" fillId="0" borderId="44" xfId="0" applyNumberFormat="1" applyFont="1" applyBorder="1" applyAlignment="1">
      <alignment horizontal="right" vertical="center" wrapText="1"/>
    </xf>
    <xf numFmtId="2" fontId="33" fillId="0" borderId="69" xfId="0" applyNumberFormat="1" applyFont="1" applyBorder="1" applyAlignment="1">
      <alignment vertical="center" wrapText="1"/>
    </xf>
    <xf numFmtId="2" fontId="33" fillId="0" borderId="75" xfId="0" applyNumberFormat="1" applyFont="1" applyBorder="1" applyAlignment="1">
      <alignment vertical="center" wrapText="1"/>
    </xf>
    <xf numFmtId="2" fontId="34" fillId="0" borderId="83" xfId="0" applyNumberFormat="1" applyFont="1" applyBorder="1" applyAlignment="1">
      <alignment horizontal="right" vertical="center" wrapText="1"/>
    </xf>
    <xf numFmtId="0" fontId="13" fillId="6" borderId="32" xfId="111" applyFont="1" applyFill="1" applyBorder="1" applyAlignment="1">
      <alignment horizontal="left" vertical="top" wrapText="1"/>
    </xf>
    <xf numFmtId="0" fontId="14" fillId="0" borderId="84" xfId="111" applyFont="1" applyFill="1" applyBorder="1" applyAlignment="1">
      <alignment horizontal="center" vertical="center" wrapText="1"/>
    </xf>
    <xf numFmtId="0" fontId="13" fillId="6" borderId="84" xfId="111" applyFont="1" applyFill="1" applyBorder="1" applyAlignment="1">
      <alignment horizontal="left" vertical="top" wrapText="1"/>
    </xf>
    <xf numFmtId="0" fontId="0" fillId="0" borderId="0" xfId="0" applyBorder="1" applyAlignment="1">
      <alignment vertical="center"/>
    </xf>
    <xf numFmtId="0" fontId="0" fillId="0" borderId="17" xfId="0" applyBorder="1" applyAlignment="1">
      <alignment horizontal="center" vertical="center"/>
    </xf>
    <xf numFmtId="3" fontId="0" fillId="0" borderId="17" xfId="0" applyNumberFormat="1" applyBorder="1" applyAlignment="1">
      <alignment vertical="center"/>
    </xf>
    <xf numFmtId="9" fontId="0" fillId="0" borderId="1" xfId="96" applyFont="1" applyBorder="1" applyAlignment="1">
      <alignment vertical="center"/>
    </xf>
    <xf numFmtId="0" fontId="13" fillId="6" borderId="19" xfId="111" applyFont="1" applyFill="1" applyBorder="1" applyAlignment="1">
      <alignment horizontal="justify" vertical="top" wrapText="1"/>
    </xf>
    <xf numFmtId="0" fontId="13" fillId="6" borderId="94" xfId="111" applyFont="1" applyFill="1" applyBorder="1" applyAlignment="1">
      <alignment horizontal="justify" vertical="top" wrapText="1"/>
    </xf>
    <xf numFmtId="0" fontId="14" fillId="0" borderId="94" xfId="111" applyFont="1" applyFill="1" applyBorder="1" applyAlignment="1">
      <alignment horizontal="center" vertical="center" wrapText="1"/>
    </xf>
    <xf numFmtId="0" fontId="14" fillId="5" borderId="19" xfId="111" applyFont="1" applyFill="1" applyBorder="1" applyAlignment="1">
      <alignment horizontal="center" vertical="center" wrapText="1"/>
    </xf>
    <xf numFmtId="0" fontId="36" fillId="5" borderId="19" xfId="111" applyFont="1" applyFill="1" applyBorder="1" applyAlignment="1">
      <alignment horizontal="center" vertical="justify"/>
    </xf>
    <xf numFmtId="0" fontId="37" fillId="0" borderId="19" xfId="111" applyFont="1" applyFill="1" applyBorder="1" applyAlignment="1">
      <alignment horizontal="center" vertical="center" wrapText="1"/>
    </xf>
    <xf numFmtId="0" fontId="13" fillId="5" borderId="19" xfId="111" applyFont="1" applyFill="1" applyBorder="1" applyAlignment="1">
      <alignment horizontal="center" vertical="center" wrapText="1"/>
    </xf>
    <xf numFmtId="168" fontId="12" fillId="3" borderId="19" xfId="112" applyNumberFormat="1" applyFont="1" applyFill="1" applyBorder="1" applyAlignment="1">
      <alignment horizontal="center" vertical="center" wrapText="1"/>
    </xf>
    <xf numFmtId="168" fontId="12" fillId="3" borderId="84" xfId="112" applyNumberFormat="1" applyFont="1" applyFill="1" applyBorder="1" applyAlignment="1">
      <alignment horizontal="center" vertical="center" wrapText="1"/>
    </xf>
    <xf numFmtId="168" fontId="13" fillId="3" borderId="84" xfId="112" applyNumberFormat="1" applyFont="1" applyFill="1" applyBorder="1" applyAlignment="1">
      <alignment horizontal="center" vertical="center" wrapText="1"/>
    </xf>
    <xf numFmtId="0" fontId="38" fillId="5" borderId="19" xfId="111" applyFont="1" applyFill="1" applyBorder="1" applyAlignment="1">
      <alignment horizontal="center" vertical="justify"/>
    </xf>
    <xf numFmtId="9" fontId="12" fillId="3" borderId="19" xfId="96" applyFont="1" applyFill="1" applyBorder="1" applyAlignment="1">
      <alignment horizontal="center" vertical="center"/>
    </xf>
    <xf numFmtId="170" fontId="12" fillId="0" borderId="19" xfId="111" applyNumberFormat="1" applyFont="1" applyFill="1" applyBorder="1" applyAlignment="1">
      <alignment horizontal="center" vertical="center" wrapText="1"/>
    </xf>
    <xf numFmtId="0" fontId="13" fillId="3" borderId="94" xfId="111" applyFont="1" applyFill="1" applyBorder="1" applyAlignment="1">
      <alignment horizontal="center" vertical="center" wrapText="1"/>
    </xf>
    <xf numFmtId="0" fontId="13" fillId="3" borderId="94" xfId="111" applyFont="1" applyFill="1" applyBorder="1" applyAlignment="1">
      <alignment horizontal="center" vertical="top" wrapText="1"/>
    </xf>
    <xf numFmtId="0" fontId="13" fillId="3" borderId="31" xfId="111" applyFont="1" applyFill="1" applyBorder="1" applyAlignment="1">
      <alignment horizontal="center" vertical="center" wrapText="1"/>
    </xf>
    <xf numFmtId="0" fontId="17" fillId="0" borderId="0" xfId="0" applyFont="1" applyFill="1" applyBorder="1" applyAlignment="1">
      <alignment vertical="center" wrapText="1"/>
    </xf>
    <xf numFmtId="168" fontId="13" fillId="3" borderId="31" xfId="0" applyNumberFormat="1" applyFont="1" applyFill="1" applyBorder="1" applyAlignment="1">
      <alignment horizontal="center" vertical="center" wrapText="1"/>
    </xf>
    <xf numFmtId="9" fontId="0" fillId="0" borderId="0" xfId="110" applyFont="1" applyBorder="1" applyAlignment="1">
      <alignment vertical="top" wrapText="1"/>
    </xf>
    <xf numFmtId="0" fontId="2" fillId="0" borderId="93" xfId="0" applyFont="1" applyBorder="1" applyAlignment="1">
      <alignment wrapText="1"/>
    </xf>
    <xf numFmtId="0" fontId="2" fillId="0" borderId="8" xfId="0" applyFont="1" applyBorder="1" applyAlignment="1">
      <alignment wrapText="1"/>
    </xf>
    <xf numFmtId="41" fontId="0" fillId="0" borderId="0" xfId="126" applyFont="1" applyBorder="1" applyAlignment="1">
      <alignment horizontal="center"/>
    </xf>
    <xf numFmtId="0" fontId="15" fillId="6" borderId="19" xfId="111" applyFont="1" applyFill="1" applyBorder="1" applyAlignment="1">
      <alignment horizontal="justify" vertical="top" wrapText="1"/>
    </xf>
    <xf numFmtId="0" fontId="35" fillId="0" borderId="87" xfId="111" applyFont="1" applyFill="1" applyBorder="1" applyAlignment="1">
      <alignment horizontal="center" vertical="center" textRotation="90" wrapText="1"/>
    </xf>
    <xf numFmtId="0" fontId="42" fillId="3" borderId="94" xfId="111" applyFont="1" applyFill="1" applyBorder="1" applyAlignment="1">
      <alignment horizontal="center" vertical="top" wrapText="1"/>
    </xf>
    <xf numFmtId="0" fontId="40" fillId="3" borderId="19" xfId="111" applyFont="1" applyFill="1" applyBorder="1" applyAlignment="1">
      <alignment horizontal="center" vertical="center" wrapText="1"/>
    </xf>
    <xf numFmtId="168" fontId="13" fillId="3" borderId="31" xfId="112" applyNumberFormat="1" applyFont="1" applyFill="1" applyBorder="1" applyAlignment="1">
      <alignment horizontal="center" vertical="center" wrapText="1"/>
    </xf>
    <xf numFmtId="0" fontId="13" fillId="3" borderId="19" xfId="111" applyFont="1" applyFill="1" applyBorder="1" applyAlignment="1">
      <alignment horizontal="center" vertical="center" wrapText="1"/>
    </xf>
    <xf numFmtId="9" fontId="12" fillId="3" borderId="19" xfId="96" applyFont="1" applyFill="1" applyBorder="1" applyAlignment="1">
      <alignment horizontal="center" vertical="center" wrapText="1"/>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15" fillId="2" borderId="88" xfId="111" applyFont="1" applyFill="1" applyBorder="1" applyAlignment="1">
      <alignment horizontal="center" vertical="center" wrapText="1"/>
    </xf>
    <xf numFmtId="0" fontId="15" fillId="2" borderId="89" xfId="111" applyFont="1" applyFill="1" applyBorder="1" applyAlignment="1">
      <alignment horizontal="center" vertical="center" wrapText="1"/>
    </xf>
    <xf numFmtId="0" fontId="14" fillId="2" borderId="88" xfId="111" applyFont="1" applyFill="1" applyBorder="1" applyAlignment="1">
      <alignment horizontal="center" vertical="center"/>
    </xf>
    <xf numFmtId="0" fontId="14" fillId="2" borderId="89" xfId="111" applyFont="1" applyFill="1" applyBorder="1" applyAlignment="1">
      <alignment horizontal="center" vertical="center"/>
    </xf>
    <xf numFmtId="0" fontId="14" fillId="2" borderId="19" xfId="111" applyFont="1" applyFill="1" applyBorder="1" applyAlignment="1">
      <alignment horizontal="center" vertical="center"/>
    </xf>
    <xf numFmtId="0" fontId="15" fillId="2" borderId="19" xfId="111" applyFont="1" applyFill="1" applyBorder="1" applyAlignment="1">
      <alignment horizontal="center" vertical="center" wrapText="1"/>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35" fillId="0" borderId="87" xfId="111" applyFont="1" applyFill="1" applyBorder="1" applyAlignment="1">
      <alignment horizontal="center" vertical="center" textRotation="90"/>
    </xf>
    <xf numFmtId="0" fontId="35" fillId="0" borderId="16" xfId="111" applyFont="1" applyFill="1" applyBorder="1" applyAlignment="1">
      <alignment horizontal="center" vertical="center" textRotation="90"/>
    </xf>
    <xf numFmtId="0" fontId="35" fillId="0" borderId="10" xfId="111" applyFont="1" applyFill="1" applyBorder="1" applyAlignment="1">
      <alignment horizontal="center" vertical="center" textRotation="90"/>
    </xf>
    <xf numFmtId="0" fontId="2" fillId="0" borderId="0" xfId="111" applyFont="1" applyFill="1" applyAlignment="1">
      <alignment vertical="center"/>
    </xf>
    <xf numFmtId="0" fontId="6" fillId="0" borderId="0" xfId="111" applyFont="1" applyFill="1" applyAlignment="1">
      <alignment vertical="center"/>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17" fillId="0" borderId="8"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168" fontId="0" fillId="0" borderId="17" xfId="1" applyNumberFormat="1" applyFont="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31" fillId="0" borderId="93" xfId="0" applyFont="1" applyBorder="1" applyAlignment="1">
      <alignment horizontal="center" vertical="center"/>
    </xf>
    <xf numFmtId="10" fontId="21" fillId="0" borderId="90" xfId="110" applyNumberFormat="1" applyFont="1" applyBorder="1" applyAlignment="1">
      <alignment horizontal="center" vertical="center"/>
    </xf>
    <xf numFmtId="10" fontId="21" fillId="0" borderId="91" xfId="110" applyNumberFormat="1" applyFont="1" applyBorder="1" applyAlignment="1">
      <alignment horizontal="center" vertical="center"/>
    </xf>
    <xf numFmtId="10" fontId="21" fillId="0" borderId="92" xfId="110" applyNumberFormat="1"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7" fontId="7" fillId="0" borderId="31" xfId="0" applyNumberFormat="1"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xf>
    <xf numFmtId="10" fontId="21" fillId="0" borderId="27" xfId="110" applyNumberFormat="1" applyFont="1" applyBorder="1" applyAlignment="1">
      <alignment horizontal="center" vertical="center"/>
    </xf>
    <xf numFmtId="10" fontId="21" fillId="0" borderId="28" xfId="110" applyNumberFormat="1" applyFont="1" applyBorder="1" applyAlignment="1">
      <alignment horizontal="center" vertical="center"/>
    </xf>
    <xf numFmtId="10" fontId="21" fillId="0" borderId="29" xfId="110" applyNumberFormat="1" applyFont="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7" fontId="7" fillId="0" borderId="20"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0" xfId="111" applyFont="1" applyAlignment="1">
      <alignment vertical="center"/>
    </xf>
    <xf numFmtId="0" fontId="6" fillId="0" borderId="0" xfId="111" applyFont="1" applyAlignment="1">
      <alignment vertical="center"/>
    </xf>
    <xf numFmtId="0" fontId="2" fillId="0" borderId="0" xfId="111" applyAlignment="1">
      <alignment vertical="center"/>
    </xf>
    <xf numFmtId="0" fontId="9" fillId="0" borderId="0" xfId="111" applyFont="1" applyAlignment="1">
      <alignment horizontal="left" vertical="center" wrapText="1"/>
    </xf>
    <xf numFmtId="0" fontId="2" fillId="0" borderId="0" xfId="111" applyAlignment="1">
      <alignment horizontal="center" vertical="center"/>
    </xf>
    <xf numFmtId="0" fontId="2" fillId="0" borderId="0" xfId="111" applyAlignment="1">
      <alignment horizontal="justify" vertical="center"/>
    </xf>
    <xf numFmtId="0" fontId="13" fillId="0" borderId="94" xfId="111" applyFont="1" applyBorder="1" applyAlignment="1">
      <alignment horizontal="center" vertical="center"/>
    </xf>
    <xf numFmtId="0" fontId="13" fillId="0" borderId="94" xfId="111" applyFont="1" applyBorder="1" applyAlignment="1">
      <alignment horizontal="justify" vertical="center"/>
    </xf>
    <xf numFmtId="0" fontId="14" fillId="0" borderId="94" xfId="111" applyFont="1" applyBorder="1" applyAlignment="1">
      <alignment horizontal="center" vertical="center"/>
    </xf>
    <xf numFmtId="0" fontId="13" fillId="0" borderId="87" xfId="111" applyFont="1" applyBorder="1" applyAlignment="1">
      <alignment horizontal="center" vertical="center"/>
    </xf>
    <xf numFmtId="0" fontId="15" fillId="0" borderId="95" xfId="111" applyFont="1" applyBorder="1" applyAlignment="1">
      <alignment horizontal="center" vertical="center"/>
    </xf>
    <xf numFmtId="0" fontId="44" fillId="0" borderId="94" xfId="111" applyFont="1" applyBorder="1" applyAlignment="1">
      <alignment horizontal="center" vertical="center" wrapText="1"/>
    </xf>
    <xf numFmtId="0" fontId="13" fillId="0" borderId="10" xfId="111" applyFont="1" applyBorder="1" applyAlignment="1">
      <alignment horizontal="center" vertical="center"/>
    </xf>
    <xf numFmtId="0" fontId="15" fillId="0" borderId="11" xfId="111" applyFont="1" applyBorder="1" applyAlignment="1">
      <alignment horizontal="center" vertical="center"/>
    </xf>
    <xf numFmtId="0" fontId="15" fillId="0" borderId="94" xfId="111" applyFont="1" applyBorder="1" applyAlignment="1">
      <alignment horizontal="center" vertical="center"/>
    </xf>
    <xf numFmtId="0" fontId="15" fillId="0" borderId="94" xfId="111" applyFont="1" applyBorder="1" applyAlignment="1">
      <alignment horizontal="center" vertical="center" wrapText="1"/>
    </xf>
    <xf numFmtId="0" fontId="15" fillId="0" borderId="16" xfId="111" applyFont="1" applyBorder="1" applyAlignment="1">
      <alignment horizontal="center" vertical="center"/>
    </xf>
    <xf numFmtId="0" fontId="15" fillId="10" borderId="88" xfId="111" applyFont="1" applyFill="1" applyBorder="1" applyAlignment="1">
      <alignment horizontal="center" vertical="center"/>
    </xf>
    <xf numFmtId="0" fontId="15" fillId="10" borderId="96" xfId="111" applyFont="1" applyFill="1" applyBorder="1" applyAlignment="1">
      <alignment horizontal="center" vertical="center"/>
    </xf>
    <xf numFmtId="167" fontId="15" fillId="0" borderId="94" xfId="120" applyNumberFormat="1" applyFont="1" applyFill="1" applyBorder="1" applyAlignment="1">
      <alignment horizontal="center" vertical="center" wrapText="1"/>
    </xf>
    <xf numFmtId="0" fontId="15" fillId="0" borderId="16" xfId="111" applyFont="1" applyBorder="1" applyAlignment="1">
      <alignment vertical="center"/>
    </xf>
    <xf numFmtId="0" fontId="15" fillId="0" borderId="97" xfId="111" applyFont="1" applyBorder="1" applyAlignment="1">
      <alignment horizontal="center" vertical="center"/>
    </xf>
    <xf numFmtId="0" fontId="13" fillId="0" borderId="98" xfId="111" applyFont="1" applyBorder="1" applyAlignment="1">
      <alignment horizontal="justify" vertical="center"/>
    </xf>
    <xf numFmtId="0" fontId="15" fillId="0" borderId="94" xfId="111" applyFont="1" applyBorder="1" applyAlignment="1">
      <alignment vertical="center" wrapText="1"/>
    </xf>
    <xf numFmtId="0" fontId="14" fillId="0" borderId="4" xfId="111" applyFont="1" applyBorder="1" applyAlignment="1">
      <alignment horizontal="center" vertical="center"/>
    </xf>
    <xf numFmtId="0" fontId="14" fillId="0" borderId="5" xfId="111" applyFont="1" applyBorder="1" applyAlignment="1">
      <alignment horizontal="center" vertical="center"/>
    </xf>
    <xf numFmtId="0" fontId="14" fillId="0" borderId="0" xfId="111" applyFont="1" applyAlignment="1">
      <alignment horizontal="center" vertical="center"/>
    </xf>
    <xf numFmtId="0" fontId="31" fillId="0" borderId="88" xfId="0" applyFont="1" applyBorder="1" applyAlignment="1">
      <alignment horizontal="center" vertical="center"/>
    </xf>
    <xf numFmtId="0" fontId="31" fillId="0" borderId="89" xfId="0" applyFont="1" applyBorder="1" applyAlignment="1">
      <alignment horizontal="center" vertical="center"/>
    </xf>
    <xf numFmtId="0" fontId="13" fillId="0" borderId="0" xfId="111" applyFont="1" applyAlignment="1">
      <alignment horizontal="center" vertical="center"/>
    </xf>
    <xf numFmtId="0" fontId="13" fillId="0" borderId="0" xfId="111" applyFont="1" applyAlignment="1">
      <alignment horizontal="justify" vertical="center"/>
    </xf>
    <xf numFmtId="0" fontId="13" fillId="0" borderId="0" xfId="111" applyFont="1" applyAlignment="1">
      <alignment vertical="center"/>
    </xf>
    <xf numFmtId="0" fontId="38" fillId="0" borderId="0" xfId="111" applyFont="1" applyAlignment="1">
      <alignment horizontal="left" vertical="center"/>
    </xf>
    <xf numFmtId="0" fontId="14" fillId="0" borderId="0" xfId="111" applyFont="1" applyAlignment="1">
      <alignment horizontal="left" vertical="center"/>
    </xf>
    <xf numFmtId="0" fontId="12" fillId="0" borderId="0" xfId="111" applyFont="1" applyAlignment="1">
      <alignment vertical="center"/>
    </xf>
    <xf numFmtId="0" fontId="8" fillId="0" borderId="0" xfId="0" applyFont="1"/>
    <xf numFmtId="0" fontId="8" fillId="0" borderId="0" xfId="0" applyFont="1" applyAlignment="1">
      <alignment horizontal="center" vertical="center" wrapText="1"/>
    </xf>
    <xf numFmtId="0" fontId="8" fillId="0" borderId="0" xfId="0" applyFont="1" applyAlignment="1">
      <alignment wrapText="1"/>
    </xf>
    <xf numFmtId="0" fontId="8" fillId="0" borderId="0" xfId="0" applyFont="1" applyAlignment="1">
      <alignment vertical="center"/>
    </xf>
    <xf numFmtId="0" fontId="45" fillId="0" borderId="88"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89"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0" xfId="0" applyFont="1" applyAlignment="1">
      <alignment vertical="center" wrapText="1"/>
    </xf>
    <xf numFmtId="0" fontId="46" fillId="0" borderId="0" xfId="0" applyFont="1" applyAlignment="1">
      <alignment vertical="center"/>
    </xf>
    <xf numFmtId="0" fontId="47" fillId="11" borderId="88" xfId="0" applyFont="1" applyFill="1" applyBorder="1" applyAlignment="1">
      <alignment horizontal="left" vertical="center"/>
    </xf>
    <xf numFmtId="0" fontId="47" fillId="11" borderId="96" xfId="0" applyFont="1" applyFill="1" applyBorder="1" applyAlignment="1">
      <alignment horizontal="left" vertical="center"/>
    </xf>
    <xf numFmtId="0" fontId="47" fillId="11" borderId="89" xfId="0" applyFont="1" applyFill="1" applyBorder="1" applyAlignment="1">
      <alignment horizontal="left" vertical="center"/>
    </xf>
    <xf numFmtId="0" fontId="45" fillId="0" borderId="99" xfId="0" applyFont="1" applyBorder="1" applyAlignment="1">
      <alignment horizontal="center" vertical="center" wrapText="1"/>
    </xf>
    <xf numFmtId="0" fontId="45" fillId="0" borderId="87" xfId="0" applyFont="1" applyBorder="1" applyAlignment="1">
      <alignment horizontal="center" vertical="center"/>
    </xf>
    <xf numFmtId="0" fontId="45" fillId="11" borderId="87" xfId="0" applyFont="1" applyFill="1" applyBorder="1" applyAlignment="1">
      <alignment horizontal="center" vertical="center" wrapText="1"/>
    </xf>
    <xf numFmtId="0" fontId="45" fillId="0" borderId="10" xfId="0" applyFont="1" applyBorder="1" applyAlignment="1">
      <alignment horizontal="center" wrapText="1"/>
    </xf>
    <xf numFmtId="0" fontId="45" fillId="0" borderId="12" xfId="0" applyFont="1" applyBorder="1" applyAlignment="1">
      <alignment horizontal="center" vertical="center"/>
    </xf>
    <xf numFmtId="0" fontId="45" fillId="0" borderId="9" xfId="0" applyFont="1" applyBorder="1" applyAlignment="1">
      <alignment horizontal="center" vertical="center"/>
    </xf>
    <xf numFmtId="0" fontId="45" fillId="0" borderId="100" xfId="0" applyFont="1" applyBorder="1" applyAlignment="1">
      <alignment horizontal="center" vertical="center"/>
    </xf>
    <xf numFmtId="0" fontId="45" fillId="0" borderId="101" xfId="0" applyFont="1" applyBorder="1" applyAlignment="1">
      <alignment horizontal="center" vertical="center" wrapText="1"/>
    </xf>
    <xf numFmtId="0" fontId="45" fillId="0" borderId="97" xfId="0" applyFont="1" applyBorder="1" applyAlignment="1">
      <alignment horizontal="center" vertical="center"/>
    </xf>
    <xf numFmtId="0" fontId="45" fillId="11" borderId="97" xfId="0" applyFont="1" applyFill="1" applyBorder="1" applyAlignment="1">
      <alignment horizontal="center" vertical="center" wrapText="1"/>
    </xf>
    <xf numFmtId="0" fontId="45" fillId="0" borderId="102" xfId="0" applyFont="1" applyBorder="1" applyAlignment="1">
      <alignment horizontal="center" vertical="center" wrapText="1"/>
    </xf>
    <xf numFmtId="0" fontId="45" fillId="11" borderId="102" xfId="0" applyFont="1" applyFill="1" applyBorder="1" applyAlignment="1">
      <alignment horizontal="center" vertical="center" wrapText="1"/>
    </xf>
    <xf numFmtId="0" fontId="45" fillId="0" borderId="103" xfId="0" applyFont="1" applyBorder="1" applyAlignment="1">
      <alignment horizontal="center" vertical="center" wrapText="1"/>
    </xf>
    <xf numFmtId="0" fontId="45" fillId="0" borderId="104" xfId="0" applyFont="1" applyBorder="1" applyAlignment="1">
      <alignment horizontal="center" vertical="center" wrapText="1"/>
    </xf>
    <xf numFmtId="0" fontId="45" fillId="0" borderId="105" xfId="0" applyFont="1" applyBorder="1" applyAlignment="1">
      <alignment horizontal="center" vertical="center" wrapText="1"/>
    </xf>
    <xf numFmtId="0" fontId="8" fillId="0" borderId="105" xfId="0" applyFont="1" applyBorder="1" applyAlignment="1">
      <alignment horizontal="center" vertical="center" wrapText="1"/>
    </xf>
    <xf numFmtId="14" fontId="45" fillId="0" borderId="105" xfId="0" applyNumberFormat="1" applyFont="1" applyBorder="1" applyAlignment="1">
      <alignment horizontal="center" vertical="center" wrapText="1"/>
    </xf>
    <xf numFmtId="0" fontId="46" fillId="0" borderId="105" xfId="0" applyFont="1" applyBorder="1" applyAlignment="1">
      <alignment horizontal="center" vertical="center"/>
    </xf>
    <xf numFmtId="0" fontId="46" fillId="0" borderId="106"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108" xfId="0" applyFont="1" applyBorder="1" applyAlignment="1">
      <alignment horizontal="center" vertical="center" wrapText="1"/>
    </xf>
    <xf numFmtId="0" fontId="8" fillId="0" borderId="108" xfId="0" applyFont="1" applyBorder="1" applyAlignment="1">
      <alignment horizontal="center" vertical="center" wrapText="1"/>
    </xf>
    <xf numFmtId="14" fontId="45" fillId="0" borderId="108" xfId="0" applyNumberFormat="1" applyFont="1" applyBorder="1" applyAlignment="1">
      <alignment horizontal="center" vertical="center" wrapText="1"/>
    </xf>
    <xf numFmtId="0" fontId="46" fillId="0" borderId="108" xfId="0" applyFont="1" applyBorder="1" applyAlignment="1">
      <alignment horizontal="center" vertical="center" wrapText="1"/>
    </xf>
    <xf numFmtId="0" fontId="46" fillId="0" borderId="109" xfId="0" applyFont="1" applyBorder="1" applyAlignment="1">
      <alignment horizontal="center" vertical="center" wrapText="1"/>
    </xf>
    <xf numFmtId="0" fontId="45" fillId="0" borderId="110" xfId="0" applyFont="1" applyBorder="1" applyAlignment="1">
      <alignment horizontal="center" vertical="center" wrapText="1"/>
    </xf>
    <xf numFmtId="0" fontId="45"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11" xfId="0" applyFont="1" applyBorder="1" applyAlignment="1">
      <alignment horizontal="center" vertical="center" wrapText="1"/>
    </xf>
    <xf numFmtId="0" fontId="45" fillId="0" borderId="112" xfId="0" applyFont="1" applyBorder="1" applyAlignment="1">
      <alignment horizontal="center" vertical="center" wrapText="1"/>
    </xf>
    <xf numFmtId="0" fontId="45" fillId="0" borderId="97" xfId="0" applyFont="1" applyBorder="1" applyAlignment="1">
      <alignment horizontal="center" vertical="center" wrapText="1"/>
    </xf>
    <xf numFmtId="0" fontId="8" fillId="0" borderId="97" xfId="0" applyFont="1" applyBorder="1" applyAlignment="1">
      <alignment horizontal="center" vertical="center" wrapText="1"/>
    </xf>
    <xf numFmtId="0" fontId="46" fillId="0" borderId="97" xfId="0" applyFont="1" applyBorder="1" applyAlignment="1">
      <alignment horizontal="center" vertical="center" wrapText="1"/>
    </xf>
    <xf numFmtId="0" fontId="46" fillId="0" borderId="113" xfId="0" applyFont="1" applyBorder="1" applyAlignment="1">
      <alignment horizontal="center" vertical="center" wrapText="1"/>
    </xf>
    <xf numFmtId="0" fontId="8" fillId="0" borderId="105" xfId="0" applyFont="1" applyBorder="1" applyAlignment="1">
      <alignment vertical="center" wrapText="1"/>
    </xf>
    <xf numFmtId="0" fontId="46" fillId="0" borderId="105" xfId="0" applyFont="1" applyBorder="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8" fillId="0" borderId="0" xfId="0" applyFont="1" applyAlignment="1">
      <alignment vertical="center" wrapText="1"/>
    </xf>
    <xf numFmtId="0" fontId="45" fillId="0" borderId="0" xfId="0" applyFont="1" applyAlignment="1">
      <alignment horizontal="center" vertical="center"/>
    </xf>
    <xf numFmtId="0" fontId="48" fillId="0" borderId="0" xfId="0" applyFont="1"/>
    <xf numFmtId="0" fontId="46" fillId="0" borderId="0" xfId="0" applyFont="1" applyAlignment="1">
      <alignment horizontal="justify"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48" fillId="0" borderId="0" xfId="0" applyFont="1" applyAlignment="1">
      <alignment wrapText="1"/>
    </xf>
    <xf numFmtId="0" fontId="48" fillId="0" borderId="0" xfId="0" applyFont="1" applyAlignment="1">
      <alignment vertical="center"/>
    </xf>
    <xf numFmtId="0" fontId="46" fillId="0" borderId="0" xfId="0" applyFont="1" applyAlignment="1">
      <alignment horizontal="center" vertical="center"/>
    </xf>
    <xf numFmtId="0" fontId="46" fillId="0" borderId="0" xfId="0" applyFont="1"/>
    <xf numFmtId="0" fontId="46" fillId="0" borderId="0" xfId="0" applyFont="1" applyAlignment="1">
      <alignment horizontal="center" vertical="center" wrapText="1"/>
    </xf>
    <xf numFmtId="0" fontId="46" fillId="0" borderId="0" xfId="0" applyFont="1" applyAlignment="1">
      <alignment wrapText="1"/>
    </xf>
    <xf numFmtId="0" fontId="45" fillId="0" borderId="0" xfId="0" applyFont="1" applyAlignment="1">
      <alignment horizontal="left" vertical="center"/>
    </xf>
    <xf numFmtId="0" fontId="49" fillId="0" borderId="0" xfId="0" applyFont="1" applyAlignment="1">
      <alignment wrapText="1"/>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xf>
    <xf numFmtId="0" fontId="0" fillId="0" borderId="0" xfId="0" applyAlignment="1">
      <alignment wrapText="1"/>
    </xf>
    <xf numFmtId="0" fontId="7" fillId="0" borderId="0" xfId="0" applyFont="1"/>
    <xf numFmtId="0" fontId="8" fillId="0" borderId="0" xfId="0" applyFont="1" applyAlignment="1">
      <alignment horizontal="left" vertical="center"/>
    </xf>
    <xf numFmtId="0" fontId="49" fillId="0" borderId="0" xfId="0" applyFont="1"/>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Alignment="1">
      <alignment vertical="center"/>
    </xf>
    <xf numFmtId="0" fontId="53" fillId="0" borderId="0" xfId="0" applyFont="1" applyAlignment="1">
      <alignment horizontal="center" vertical="center"/>
    </xf>
    <xf numFmtId="0" fontId="13" fillId="0" borderId="0" xfId="0" applyFont="1" applyAlignment="1">
      <alignment vertical="center"/>
    </xf>
    <xf numFmtId="0" fontId="53" fillId="0" borderId="9" xfId="0" applyFont="1" applyBorder="1" applyAlignment="1">
      <alignment horizontal="center" vertical="center"/>
    </xf>
    <xf numFmtId="0" fontId="53" fillId="0" borderId="96" xfId="0" applyFont="1" applyBorder="1" applyAlignment="1">
      <alignment horizontal="left" vertical="center"/>
    </xf>
    <xf numFmtId="0" fontId="53" fillId="0" borderId="88" xfId="0" applyFont="1" applyBorder="1" applyAlignment="1">
      <alignment horizontal="center" vertical="center" wrapText="1"/>
    </xf>
    <xf numFmtId="0" fontId="53" fillId="0" borderId="96" xfId="0" applyFont="1" applyBorder="1" applyAlignment="1">
      <alignment horizontal="center" vertical="center" wrapText="1"/>
    </xf>
    <xf numFmtId="0" fontId="54" fillId="0" borderId="87" xfId="0" applyFont="1" applyBorder="1" applyAlignment="1">
      <alignment horizontal="center" vertical="center"/>
    </xf>
    <xf numFmtId="0" fontId="54" fillId="0" borderId="94" xfId="0" applyFont="1" applyBorder="1" applyAlignment="1">
      <alignment horizontal="center" vertical="justify"/>
    </xf>
    <xf numFmtId="0" fontId="13" fillId="0" borderId="0" xfId="0" applyFont="1"/>
    <xf numFmtId="0" fontId="54" fillId="0" borderId="16" xfId="0" applyFont="1" applyBorder="1" applyAlignment="1">
      <alignment horizontal="center" vertical="center"/>
    </xf>
    <xf numFmtId="0" fontId="54" fillId="0" borderId="10" xfId="0" applyFont="1" applyBorder="1" applyAlignment="1">
      <alignment horizontal="center" vertical="center"/>
    </xf>
    <xf numFmtId="0" fontId="55" fillId="0" borderId="88" xfId="0" applyFont="1" applyBorder="1" applyAlignment="1">
      <alignment horizontal="center" vertical="center" wrapText="1"/>
    </xf>
    <xf numFmtId="0" fontId="55" fillId="0" borderId="89" xfId="0" applyFont="1" applyBorder="1" applyAlignment="1">
      <alignment horizontal="center" vertical="center" wrapText="1"/>
    </xf>
    <xf numFmtId="0" fontId="54" fillId="0" borderId="94" xfId="0" applyFont="1" applyBorder="1" applyAlignment="1">
      <alignment horizontal="center" vertical="center"/>
    </xf>
    <xf numFmtId="0" fontId="54" fillId="0" borderId="94" xfId="0" applyFont="1" applyBorder="1" applyAlignment="1">
      <alignment horizontal="center" vertical="center" wrapText="1"/>
    </xf>
    <xf numFmtId="0" fontId="54" fillId="0" borderId="87" xfId="0" applyFont="1" applyBorder="1" applyAlignment="1">
      <alignment horizontal="center" vertical="center"/>
    </xf>
    <xf numFmtId="0" fontId="55" fillId="10" borderId="88" xfId="0" applyFont="1" applyFill="1" applyBorder="1" applyAlignment="1">
      <alignment horizontal="center" vertical="center" wrapText="1"/>
    </xf>
    <xf numFmtId="0" fontId="55" fillId="10" borderId="96" xfId="0" applyFont="1" applyFill="1" applyBorder="1" applyAlignment="1">
      <alignment horizontal="center" vertical="center" wrapText="1"/>
    </xf>
    <xf numFmtId="0" fontId="56" fillId="6" borderId="94" xfId="0" applyFont="1" applyFill="1" applyBorder="1" applyAlignment="1">
      <alignment vertical="center"/>
    </xf>
    <xf numFmtId="0" fontId="56" fillId="0" borderId="94" xfId="0" applyFont="1" applyBorder="1" applyAlignment="1">
      <alignment horizontal="center" vertical="center" wrapText="1"/>
    </xf>
    <xf numFmtId="0" fontId="56" fillId="11" borderId="94" xfId="0" applyFont="1" applyFill="1" applyBorder="1" applyAlignment="1">
      <alignment vertical="center" wrapText="1"/>
    </xf>
    <xf numFmtId="0" fontId="56" fillId="11" borderId="94" xfId="0" applyFont="1" applyFill="1" applyBorder="1" applyAlignment="1">
      <alignment horizontal="center" vertical="center" wrapText="1"/>
    </xf>
    <xf numFmtId="0" fontId="54" fillId="0" borderId="10" xfId="0" applyFont="1" applyBorder="1" applyAlignment="1">
      <alignment horizontal="center" vertical="center"/>
    </xf>
    <xf numFmtId="0" fontId="56" fillId="11" borderId="94" xfId="0" applyFont="1" applyFill="1" applyBorder="1" applyAlignment="1">
      <alignment horizontal="center" vertical="center"/>
    </xf>
    <xf numFmtId="0" fontId="56" fillId="11" borderId="94" xfId="0" applyFont="1" applyFill="1" applyBorder="1" applyAlignment="1">
      <alignment vertical="center"/>
    </xf>
    <xf numFmtId="0" fontId="56" fillId="6" borderId="94" xfId="0" applyFont="1" applyFill="1" applyBorder="1" applyAlignment="1">
      <alignment vertical="center" wrapText="1"/>
    </xf>
    <xf numFmtId="0" fontId="56" fillId="6" borderId="87" xfId="0" applyFont="1" applyFill="1" applyBorder="1" applyAlignment="1">
      <alignment vertical="center" wrapText="1"/>
    </xf>
    <xf numFmtId="0" fontId="56" fillId="11" borderId="87" xfId="0" applyFont="1" applyFill="1" applyBorder="1" applyAlignment="1">
      <alignment vertical="center" wrapText="1"/>
    </xf>
    <xf numFmtId="0" fontId="56" fillId="6" borderId="87" xfId="0" applyFont="1" applyFill="1" applyBorder="1" applyAlignment="1">
      <alignment vertical="center"/>
    </xf>
    <xf numFmtId="0" fontId="54" fillId="0" borderId="94" xfId="0" applyFont="1" applyBorder="1" applyAlignment="1">
      <alignment horizontal="center" vertical="center"/>
    </xf>
    <xf numFmtId="0" fontId="54" fillId="9" borderId="94" xfId="0" applyFont="1" applyFill="1" applyBorder="1" applyAlignment="1">
      <alignment horizontal="center" vertical="center"/>
    </xf>
    <xf numFmtId="0" fontId="14" fillId="0" borderId="0" xfId="0" applyFont="1" applyAlignment="1">
      <alignment horizontal="center" vertical="center"/>
    </xf>
    <xf numFmtId="0" fontId="57" fillId="0" borderId="0" xfId="0" applyFont="1" applyAlignment="1">
      <alignment horizontal="center" vertical="center"/>
    </xf>
    <xf numFmtId="0" fontId="57" fillId="0" borderId="0" xfId="0" applyFont="1" applyAlignment="1">
      <alignment horizontal="justify" vertical="justify"/>
    </xf>
    <xf numFmtId="0" fontId="57" fillId="0" borderId="0" xfId="0" applyFont="1" applyAlignment="1">
      <alignment horizontal="center" vertical="justify"/>
    </xf>
    <xf numFmtId="0" fontId="58" fillId="0" borderId="0" xfId="0" applyFont="1" applyAlignment="1">
      <alignment horizontal="justify" vertical="justify"/>
    </xf>
    <xf numFmtId="0" fontId="58" fillId="0" borderId="0" xfId="0" applyFont="1" applyAlignment="1">
      <alignment horizontal="center" vertical="justify"/>
    </xf>
    <xf numFmtId="0" fontId="58" fillId="0" borderId="0" xfId="0" applyFont="1" applyAlignment="1">
      <alignment horizontal="left" vertical="top"/>
    </xf>
    <xf numFmtId="0" fontId="58" fillId="0" borderId="0" xfId="0" applyFont="1" applyAlignment="1">
      <alignment horizontal="center" vertical="top"/>
    </xf>
    <xf numFmtId="0" fontId="59" fillId="0" borderId="0" xfId="0" applyFont="1"/>
    <xf numFmtId="0" fontId="59" fillId="0" borderId="0" xfId="0" applyFont="1" applyAlignment="1">
      <alignment horizontal="center"/>
    </xf>
    <xf numFmtId="0" fontId="57" fillId="0" borderId="0" xfId="0" applyFont="1"/>
    <xf numFmtId="0" fontId="57" fillId="0" borderId="0" xfId="0" applyFont="1" applyAlignment="1">
      <alignment horizontal="center"/>
    </xf>
    <xf numFmtId="0" fontId="13"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center" vertical="top"/>
    </xf>
    <xf numFmtId="0" fontId="12" fillId="0" borderId="0" xfId="0" applyFont="1"/>
    <xf numFmtId="0" fontId="12" fillId="0" borderId="0" xfId="0" applyFont="1" applyAlignment="1">
      <alignment horizontal="center"/>
    </xf>
    <xf numFmtId="0" fontId="13" fillId="0" borderId="0" xfId="0" applyFont="1" applyAlignment="1">
      <alignment horizontal="justify" vertical="justify"/>
    </xf>
    <xf numFmtId="0" fontId="13" fillId="0" borderId="0" xfId="0" applyFont="1" applyAlignment="1">
      <alignment horizontal="center" vertical="justify"/>
    </xf>
  </cellXfs>
  <cellStyles count="12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xfId="126" builtinId="6"/>
    <cellStyle name="Millares [0] 2" xfId="116" xr:uid="{00000000-0005-0000-0000-000066000000}"/>
    <cellStyle name="Millares 2" xfId="112" xr:uid="{00000000-0005-0000-0000-000067000000}"/>
    <cellStyle name="Millares 2 2" xfId="120" xr:uid="{00000000-0005-0000-0000-000068000000}"/>
    <cellStyle name="Millares 2 2 4" xfId="122" xr:uid="{00000000-0005-0000-0000-000069000000}"/>
    <cellStyle name="Millares 3" xfId="121" xr:uid="{00000000-0005-0000-0000-00006A000000}"/>
    <cellStyle name="Moneda" xfId="95" builtinId="4"/>
    <cellStyle name="Moneda [0] 2" xfId="92" xr:uid="{00000000-0005-0000-0000-00006C000000}"/>
    <cellStyle name="Moneda [0] 3" xfId="123" xr:uid="{00000000-0005-0000-0000-00006D000000}"/>
    <cellStyle name="Moneda 10 2" xfId="124" xr:uid="{00000000-0005-0000-0000-00006E000000}"/>
    <cellStyle name="Moneda 2" xfId="107" xr:uid="{00000000-0005-0000-0000-00006F000000}"/>
    <cellStyle name="Normal" xfId="0" builtinId="0"/>
    <cellStyle name="Normal 10" xfId="111" xr:uid="{00000000-0005-0000-0000-000071000000}"/>
    <cellStyle name="Normal 14" xfId="109" xr:uid="{00000000-0005-0000-0000-000072000000}"/>
    <cellStyle name="Normal 15" xfId="119" xr:uid="{00000000-0005-0000-0000-000073000000}"/>
    <cellStyle name="Normal 16" xfId="125" xr:uid="{00000000-0005-0000-0000-000074000000}"/>
    <cellStyle name="Normal 2" xfId="97" xr:uid="{00000000-0005-0000-0000-000075000000}"/>
    <cellStyle name="Normal 3" xfId="108" xr:uid="{00000000-0005-0000-0000-000076000000}"/>
    <cellStyle name="Normal 4" xfId="113" xr:uid="{00000000-0005-0000-0000-000077000000}"/>
    <cellStyle name="Normal 4 2" xfId="114" xr:uid="{00000000-0005-0000-0000-000078000000}"/>
    <cellStyle name="Normal 5" xfId="115" xr:uid="{00000000-0005-0000-0000-000079000000}"/>
    <cellStyle name="Normal 6" xfId="117" xr:uid="{00000000-0005-0000-0000-00007A000000}"/>
    <cellStyle name="Normal 7" xfId="118" xr:uid="{00000000-0005-0000-0000-00007B000000}"/>
    <cellStyle name="Porcentaje" xfId="96" builtinId="5"/>
    <cellStyle name="Porcentaje 3" xfId="110" xr:uid="{00000000-0005-0000-0000-00007D000000}"/>
    <cellStyle name="Porcentual 2" xfId="106" xr:uid="{00000000-0005-0000-0000-00007E000000}"/>
  </cellStyles>
  <dxfs count="1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2" name="Imagen 7" descr="Descripción: logo-unicauca">
          <a:extLst>
            <a:ext uri="{FF2B5EF4-FFF2-40B4-BE49-F238E27FC236}">
              <a16:creationId xmlns:a16="http://schemas.microsoft.com/office/drawing/2014/main" id="{8810A3A7-46E5-4D83-9BBE-0126D7E57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43BBA-02B3-4C87-9517-6CAE13CD04CF}">
  <dimension ref="A1:H33"/>
  <sheetViews>
    <sheetView zoomScale="60" zoomScaleNormal="60" workbookViewId="0">
      <selection activeCell="L6" sqref="L6"/>
    </sheetView>
  </sheetViews>
  <sheetFormatPr baseColWidth="10" defaultRowHeight="15" x14ac:dyDescent="0.25"/>
  <cols>
    <col min="1" max="1" width="6.28515625" customWidth="1"/>
    <col min="2" max="2" width="12.28515625" style="521" customWidth="1"/>
    <col min="3" max="3" width="43" customWidth="1"/>
    <col min="4" max="4" width="37.5703125" style="522" customWidth="1"/>
    <col min="5" max="5" width="47.42578125" style="517" customWidth="1"/>
    <col min="6" max="6" width="18.7109375" style="517" bestFit="1" customWidth="1"/>
    <col min="7" max="7" width="39.140625" style="168" customWidth="1"/>
    <col min="8" max="8" width="37.5703125" customWidth="1"/>
  </cols>
  <sheetData>
    <row r="1" spans="2:8" x14ac:dyDescent="0.25">
      <c r="B1" s="167"/>
      <c r="C1" s="445"/>
      <c r="D1" s="446"/>
      <c r="E1" s="447"/>
      <c r="F1" s="447"/>
      <c r="G1" s="448"/>
    </row>
    <row r="2" spans="2:8" ht="85.5" customHeight="1" x14ac:dyDescent="0.25">
      <c r="B2" s="449" t="s">
        <v>784</v>
      </c>
      <c r="C2" s="450"/>
      <c r="D2" s="450"/>
      <c r="E2" s="450"/>
      <c r="F2" s="450"/>
      <c r="G2" s="450"/>
      <c r="H2" s="451"/>
    </row>
    <row r="3" spans="2:8" ht="41.25" customHeight="1" x14ac:dyDescent="0.25">
      <c r="B3" s="449" t="s">
        <v>785</v>
      </c>
      <c r="C3" s="450"/>
      <c r="D3" s="450"/>
      <c r="E3" s="450"/>
      <c r="F3" s="450"/>
      <c r="G3" s="450"/>
      <c r="H3" s="451"/>
    </row>
    <row r="4" spans="2:8" ht="15.75" customHeight="1" x14ac:dyDescent="0.25">
      <c r="B4" s="449" t="s">
        <v>786</v>
      </c>
      <c r="C4" s="450"/>
      <c r="D4" s="450"/>
      <c r="E4" s="450"/>
      <c r="F4" s="450"/>
      <c r="G4" s="450"/>
      <c r="H4" s="451"/>
    </row>
    <row r="5" spans="2:8" ht="43.5" customHeight="1" x14ac:dyDescent="0.25">
      <c r="B5" s="452" t="s">
        <v>787</v>
      </c>
      <c r="C5" s="452"/>
      <c r="D5" s="452"/>
      <c r="E5" s="452"/>
      <c r="F5" s="452"/>
      <c r="G5" s="452"/>
      <c r="H5" s="452"/>
    </row>
    <row r="6" spans="2:8" x14ac:dyDescent="0.25">
      <c r="B6" s="453"/>
      <c r="C6" s="453"/>
      <c r="D6" s="453"/>
      <c r="E6" s="453"/>
      <c r="F6" s="453"/>
      <c r="G6" s="453"/>
    </row>
    <row r="7" spans="2:8" ht="25.5" customHeight="1" x14ac:dyDescent="0.25">
      <c r="B7" s="454" t="s">
        <v>788</v>
      </c>
      <c r="C7" s="453"/>
      <c r="D7" s="453"/>
      <c r="E7" s="453"/>
      <c r="F7" s="453"/>
      <c r="G7" s="453"/>
    </row>
    <row r="8" spans="2:8" ht="54.75" customHeight="1" x14ac:dyDescent="0.25">
      <c r="B8" s="455" t="s">
        <v>789</v>
      </c>
      <c r="C8" s="456"/>
      <c r="D8" s="456"/>
      <c r="E8" s="456"/>
      <c r="F8" s="456"/>
      <c r="G8" s="456"/>
      <c r="H8" s="457"/>
    </row>
    <row r="9" spans="2:8" ht="31.5" x14ac:dyDescent="0.25">
      <c r="B9" s="458" t="s">
        <v>790</v>
      </c>
      <c r="C9" s="459" t="s">
        <v>791</v>
      </c>
      <c r="D9" s="460" t="s">
        <v>792</v>
      </c>
      <c r="E9" s="461" t="s">
        <v>793</v>
      </c>
      <c r="F9" s="462" t="s">
        <v>794</v>
      </c>
      <c r="G9" s="463"/>
      <c r="H9" s="464"/>
    </row>
    <row r="10" spans="2:8" ht="32.25" thickBot="1" x14ac:dyDescent="0.3">
      <c r="B10" s="465"/>
      <c r="C10" s="466"/>
      <c r="D10" s="467"/>
      <c r="E10" s="468" t="s">
        <v>795</v>
      </c>
      <c r="F10" s="469" t="s">
        <v>796</v>
      </c>
      <c r="G10" s="468" t="s">
        <v>797</v>
      </c>
      <c r="H10" s="470" t="s">
        <v>798</v>
      </c>
    </row>
    <row r="11" spans="2:8" ht="51.75" customHeight="1" thickBot="1" x14ac:dyDescent="0.3">
      <c r="B11" s="471">
        <v>1</v>
      </c>
      <c r="C11" s="472" t="s">
        <v>799</v>
      </c>
      <c r="D11" s="473"/>
      <c r="E11" s="472" t="s">
        <v>800</v>
      </c>
      <c r="F11" s="474" t="s">
        <v>801</v>
      </c>
      <c r="G11" s="475" t="s">
        <v>802</v>
      </c>
      <c r="H11" s="476"/>
    </row>
    <row r="12" spans="2:8" ht="15.75" customHeight="1" x14ac:dyDescent="0.25">
      <c r="B12" s="477">
        <v>2</v>
      </c>
      <c r="C12" s="478" t="s">
        <v>803</v>
      </c>
      <c r="D12" s="479"/>
      <c r="E12" s="478" t="s">
        <v>804</v>
      </c>
      <c r="F12" s="480" t="s">
        <v>805</v>
      </c>
      <c r="G12" s="481" t="s">
        <v>806</v>
      </c>
      <c r="H12" s="482"/>
    </row>
    <row r="13" spans="2:8" ht="15.75" customHeight="1" x14ac:dyDescent="0.25">
      <c r="B13" s="483"/>
      <c r="C13" s="484"/>
      <c r="D13" s="485"/>
      <c r="E13" s="484"/>
      <c r="F13" s="484"/>
      <c r="G13" s="486"/>
      <c r="H13" s="487"/>
    </row>
    <row r="14" spans="2:8" ht="51.75" customHeight="1" thickBot="1" x14ac:dyDescent="0.3">
      <c r="B14" s="488"/>
      <c r="C14" s="489"/>
      <c r="D14" s="490"/>
      <c r="E14" s="489"/>
      <c r="F14" s="489"/>
      <c r="G14" s="491"/>
      <c r="H14" s="492"/>
    </row>
    <row r="15" spans="2:8" ht="79.5" customHeight="1" thickBot="1" x14ac:dyDescent="0.3">
      <c r="B15" s="471">
        <v>3</v>
      </c>
      <c r="C15" s="472" t="s">
        <v>749</v>
      </c>
      <c r="D15" s="493"/>
      <c r="E15" s="472" t="s">
        <v>807</v>
      </c>
      <c r="F15" s="474" t="s">
        <v>808</v>
      </c>
      <c r="G15" s="494" t="s">
        <v>809</v>
      </c>
      <c r="H15" s="476"/>
    </row>
    <row r="16" spans="2:8" ht="15.75" x14ac:dyDescent="0.25">
      <c r="B16" s="495"/>
      <c r="C16" s="496"/>
      <c r="D16" s="497"/>
      <c r="E16" s="495"/>
      <c r="F16" s="496"/>
      <c r="G16" s="498"/>
    </row>
    <row r="17" spans="1:7" ht="15.75" x14ac:dyDescent="0.25">
      <c r="B17" s="495"/>
      <c r="C17" s="496"/>
      <c r="D17" s="497"/>
      <c r="E17" s="495"/>
      <c r="F17" s="496"/>
      <c r="G17" s="498"/>
    </row>
    <row r="18" spans="1:7" ht="15.75" customHeight="1" x14ac:dyDescent="0.25">
      <c r="A18" s="499"/>
      <c r="B18" s="500" t="s">
        <v>810</v>
      </c>
      <c r="C18" s="500"/>
      <c r="D18" s="500"/>
      <c r="E18" s="500"/>
      <c r="F18" s="500"/>
      <c r="G18" s="500"/>
    </row>
    <row r="19" spans="1:7" ht="15.75" x14ac:dyDescent="0.25">
      <c r="A19" s="499"/>
      <c r="B19" s="501"/>
      <c r="C19" s="499"/>
      <c r="D19" s="502"/>
      <c r="E19" s="503"/>
      <c r="F19" s="503"/>
      <c r="G19" s="504"/>
    </row>
    <row r="20" spans="1:7" ht="15.75" x14ac:dyDescent="0.25">
      <c r="A20" s="499"/>
      <c r="B20" s="501"/>
      <c r="C20" s="499"/>
      <c r="D20" s="502"/>
      <c r="E20" s="503"/>
      <c r="F20" s="503"/>
      <c r="G20" s="504"/>
    </row>
    <row r="21" spans="1:7" ht="15.75" x14ac:dyDescent="0.25">
      <c r="A21" s="499"/>
      <c r="B21" s="505"/>
      <c r="C21" s="506"/>
      <c r="D21" s="507"/>
      <c r="E21" s="508"/>
      <c r="F21" s="508"/>
      <c r="G21" s="506"/>
    </row>
    <row r="22" spans="1:7" ht="15.75" x14ac:dyDescent="0.25">
      <c r="A22" s="499"/>
      <c r="B22" s="505"/>
      <c r="C22" s="509" t="s">
        <v>37</v>
      </c>
      <c r="D22" s="509"/>
      <c r="E22" s="510"/>
      <c r="F22" s="510"/>
      <c r="G22" s="504"/>
    </row>
    <row r="23" spans="1:7" ht="15.75" x14ac:dyDescent="0.25">
      <c r="A23" s="499"/>
      <c r="B23" s="505"/>
      <c r="C23" s="454" t="s">
        <v>811</v>
      </c>
      <c r="D23" s="454"/>
      <c r="E23" s="511"/>
      <c r="F23" s="511"/>
      <c r="G23" s="511"/>
    </row>
    <row r="24" spans="1:7" ht="15.75" x14ac:dyDescent="0.25">
      <c r="A24" s="499"/>
      <c r="B24" s="505"/>
      <c r="C24" s="512" t="s">
        <v>812</v>
      </c>
      <c r="D24" s="512"/>
      <c r="E24" s="508"/>
      <c r="F24" s="508"/>
      <c r="G24" s="504"/>
    </row>
    <row r="25" spans="1:7" ht="15.75" x14ac:dyDescent="0.25">
      <c r="A25" s="499"/>
      <c r="B25" s="505"/>
      <c r="C25" s="513"/>
      <c r="D25" s="513"/>
      <c r="E25" s="508"/>
      <c r="F25" s="508"/>
      <c r="G25" s="504"/>
    </row>
    <row r="26" spans="1:7" ht="15.75" x14ac:dyDescent="0.25">
      <c r="A26" s="499"/>
      <c r="B26" s="507"/>
      <c r="C26" s="514"/>
      <c r="D26" s="507"/>
      <c r="E26" s="508"/>
      <c r="F26" s="508"/>
      <c r="G26" s="506"/>
    </row>
    <row r="27" spans="1:7" x14ac:dyDescent="0.25">
      <c r="B27" s="167"/>
      <c r="C27" s="448"/>
      <c r="D27" s="446"/>
      <c r="E27" s="447"/>
      <c r="F27" s="447"/>
      <c r="G27" s="445"/>
    </row>
    <row r="28" spans="1:7" x14ac:dyDescent="0.25">
      <c r="B28" s="167"/>
      <c r="C28" s="515"/>
      <c r="D28" s="446"/>
      <c r="E28" s="447"/>
      <c r="F28" s="447"/>
      <c r="G28" s="445"/>
    </row>
    <row r="29" spans="1:7" x14ac:dyDescent="0.25">
      <c r="B29" s="167"/>
      <c r="C29" s="515"/>
      <c r="D29" s="446"/>
      <c r="E29" s="447"/>
      <c r="F29" s="447"/>
      <c r="G29" s="445"/>
    </row>
    <row r="30" spans="1:7" x14ac:dyDescent="0.25">
      <c r="B30" s="167"/>
      <c r="C30" s="516"/>
      <c r="D30" s="516"/>
      <c r="G30" s="518"/>
    </row>
    <row r="31" spans="1:7" x14ac:dyDescent="0.25">
      <c r="B31" s="167"/>
      <c r="C31" s="519"/>
      <c r="D31" s="519"/>
      <c r="E31" s="446"/>
      <c r="F31" s="446"/>
      <c r="G31" s="445"/>
    </row>
    <row r="32" spans="1:7" x14ac:dyDescent="0.25">
      <c r="B32" s="167"/>
      <c r="C32" s="445"/>
      <c r="D32" s="446"/>
      <c r="E32" s="447"/>
      <c r="F32" s="447"/>
      <c r="G32" s="448"/>
    </row>
    <row r="33" spans="2:7" ht="15.75" x14ac:dyDescent="0.25">
      <c r="B33" s="520"/>
      <c r="C33" s="520"/>
      <c r="D33" s="520"/>
      <c r="E33" s="520"/>
      <c r="F33" s="520"/>
      <c r="G33" s="520"/>
    </row>
  </sheetData>
  <mergeCells count="23">
    <mergeCell ref="C31:D31"/>
    <mergeCell ref="B33:G33"/>
    <mergeCell ref="H12:H14"/>
    <mergeCell ref="B18:G18"/>
    <mergeCell ref="C22:D22"/>
    <mergeCell ref="E23:G23"/>
    <mergeCell ref="C24:D24"/>
    <mergeCell ref="C30:D30"/>
    <mergeCell ref="B12:B14"/>
    <mergeCell ref="C12:C14"/>
    <mergeCell ref="D12:D14"/>
    <mergeCell ref="E12:E14"/>
    <mergeCell ref="F12:F14"/>
    <mergeCell ref="G12:G14"/>
    <mergeCell ref="B2:H2"/>
    <mergeCell ref="B3:H3"/>
    <mergeCell ref="B4:H4"/>
    <mergeCell ref="B5:H5"/>
    <mergeCell ref="B8:H8"/>
    <mergeCell ref="B9:B10"/>
    <mergeCell ref="C9:C10"/>
    <mergeCell ref="D9:D10"/>
    <mergeCell ref="F9:H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9221-2B55-4147-BAFB-B5A9BC34AC24}">
  <dimension ref="A1:H45"/>
  <sheetViews>
    <sheetView tabSelected="1" zoomScale="40" zoomScaleNormal="40" workbookViewId="0">
      <selection activeCell="D11" sqref="D11"/>
    </sheetView>
  </sheetViews>
  <sheetFormatPr baseColWidth="10" defaultColWidth="11.42578125" defaultRowHeight="12.75" x14ac:dyDescent="0.2"/>
  <cols>
    <col min="1" max="1" width="10" style="567" customWidth="1"/>
    <col min="2" max="2" width="108.140625" style="572" customWidth="1"/>
    <col min="3" max="3" width="24.85546875" style="573" customWidth="1"/>
    <col min="4" max="4" width="76" style="572" customWidth="1"/>
    <col min="5" max="5" width="24.85546875" style="573" customWidth="1"/>
    <col min="6" max="6" width="101.42578125" style="572" customWidth="1"/>
    <col min="7" max="7" width="24.7109375" style="573" customWidth="1"/>
    <col min="8" max="8" width="102" style="572" customWidth="1"/>
    <col min="9" max="16384" width="11.42578125" style="532"/>
  </cols>
  <sheetData>
    <row r="1" spans="1:8" s="525" customFormat="1" ht="38.1" customHeight="1" x14ac:dyDescent="0.25">
      <c r="A1" s="523"/>
      <c r="B1" s="524" t="s">
        <v>28</v>
      </c>
      <c r="C1" s="524"/>
      <c r="D1" s="524"/>
      <c r="E1" s="524"/>
      <c r="F1" s="524"/>
      <c r="G1" s="524"/>
      <c r="H1" s="524"/>
    </row>
    <row r="2" spans="1:8" s="525" customFormat="1" ht="31.5" customHeight="1" x14ac:dyDescent="0.25">
      <c r="A2" s="523"/>
      <c r="B2" s="524" t="s">
        <v>813</v>
      </c>
      <c r="C2" s="524"/>
      <c r="D2" s="524"/>
      <c r="E2" s="524"/>
      <c r="F2" s="524"/>
      <c r="G2" s="524"/>
      <c r="H2" s="524"/>
    </row>
    <row r="3" spans="1:8" s="525" customFormat="1" ht="30.6" customHeight="1" x14ac:dyDescent="0.25">
      <c r="A3" s="523"/>
      <c r="B3" s="524" t="s">
        <v>814</v>
      </c>
      <c r="C3" s="524"/>
      <c r="D3" s="524"/>
      <c r="E3" s="524"/>
      <c r="F3" s="524"/>
      <c r="G3" s="524"/>
      <c r="H3" s="524"/>
    </row>
    <row r="4" spans="1:8" s="525" customFormat="1" ht="41.1" customHeight="1" x14ac:dyDescent="0.25">
      <c r="A4" s="523"/>
      <c r="B4" s="526" t="s">
        <v>815</v>
      </c>
      <c r="C4" s="526"/>
      <c r="D4" s="526"/>
      <c r="E4" s="526"/>
      <c r="F4" s="526"/>
      <c r="G4" s="526"/>
      <c r="H4" s="526"/>
    </row>
    <row r="5" spans="1:8" s="525" customFormat="1" ht="41.1" customHeight="1" x14ac:dyDescent="0.25">
      <c r="A5" s="523"/>
      <c r="B5" s="527" t="s">
        <v>816</v>
      </c>
      <c r="C5" s="527"/>
      <c r="D5" s="527"/>
      <c r="E5" s="527"/>
      <c r="F5" s="527"/>
      <c r="G5" s="527"/>
      <c r="H5" s="527"/>
    </row>
    <row r="6" spans="1:8" s="525" customFormat="1" ht="93" customHeight="1" x14ac:dyDescent="0.25">
      <c r="A6" s="523"/>
      <c r="B6" s="528" t="s">
        <v>769</v>
      </c>
      <c r="C6" s="529"/>
      <c r="D6" s="529"/>
      <c r="E6" s="529"/>
      <c r="F6" s="529"/>
      <c r="G6" s="529"/>
      <c r="H6" s="529"/>
    </row>
    <row r="7" spans="1:8" ht="38.450000000000003" customHeight="1" x14ac:dyDescent="0.2">
      <c r="A7" s="530" t="s">
        <v>0</v>
      </c>
      <c r="B7" s="530" t="s">
        <v>30</v>
      </c>
      <c r="C7" s="531">
        <v>1</v>
      </c>
      <c r="D7" s="531"/>
      <c r="E7" s="531">
        <v>2</v>
      </c>
      <c r="F7" s="531"/>
      <c r="G7" s="531">
        <v>3</v>
      </c>
      <c r="H7" s="531"/>
    </row>
    <row r="8" spans="1:8" ht="99" customHeight="1" x14ac:dyDescent="0.2">
      <c r="A8" s="533"/>
      <c r="B8" s="534"/>
      <c r="C8" s="535" t="s">
        <v>799</v>
      </c>
      <c r="D8" s="536"/>
      <c r="E8" s="535" t="s">
        <v>803</v>
      </c>
      <c r="F8" s="536"/>
      <c r="G8" s="535" t="s">
        <v>749</v>
      </c>
      <c r="H8" s="536"/>
    </row>
    <row r="9" spans="1:8" ht="50.1" customHeight="1" x14ac:dyDescent="0.2">
      <c r="A9" s="534"/>
      <c r="B9" s="537" t="s">
        <v>31</v>
      </c>
      <c r="C9" s="537" t="s">
        <v>32</v>
      </c>
      <c r="D9" s="538" t="s">
        <v>817</v>
      </c>
      <c r="E9" s="537" t="s">
        <v>32</v>
      </c>
      <c r="F9" s="538" t="s">
        <v>817</v>
      </c>
      <c r="G9" s="537" t="s">
        <v>32</v>
      </c>
      <c r="H9" s="538" t="s">
        <v>817</v>
      </c>
    </row>
    <row r="10" spans="1:8" ht="52.5" customHeight="1" x14ac:dyDescent="0.2">
      <c r="A10" s="539"/>
      <c r="B10" s="540" t="s">
        <v>818</v>
      </c>
      <c r="C10" s="541"/>
      <c r="D10" s="541"/>
      <c r="E10" s="541"/>
      <c r="F10" s="541"/>
      <c r="G10" s="541"/>
      <c r="H10" s="541"/>
    </row>
    <row r="11" spans="1:8" ht="80.25" customHeight="1" x14ac:dyDescent="0.2">
      <c r="A11" s="537">
        <v>1</v>
      </c>
      <c r="B11" s="542" t="s">
        <v>819</v>
      </c>
      <c r="C11" s="543" t="s">
        <v>376</v>
      </c>
      <c r="D11" s="544"/>
      <c r="E11" s="543" t="s">
        <v>376</v>
      </c>
      <c r="F11" s="545"/>
      <c r="G11" s="543" t="s">
        <v>378</v>
      </c>
      <c r="H11" s="544" t="s">
        <v>820</v>
      </c>
    </row>
    <row r="12" spans="1:8" ht="108" x14ac:dyDescent="0.2">
      <c r="A12" s="546">
        <v>2</v>
      </c>
      <c r="B12" s="542" t="s">
        <v>793</v>
      </c>
      <c r="C12" s="547" t="s">
        <v>376</v>
      </c>
      <c r="D12" s="548"/>
      <c r="E12" s="543" t="s">
        <v>378</v>
      </c>
      <c r="F12" s="544" t="s">
        <v>821</v>
      </c>
      <c r="G12" s="547" t="s">
        <v>376</v>
      </c>
      <c r="H12" s="548"/>
    </row>
    <row r="13" spans="1:8" ht="40.5" customHeight="1" x14ac:dyDescent="0.2">
      <c r="A13" s="537">
        <v>3</v>
      </c>
      <c r="B13" s="542" t="s">
        <v>822</v>
      </c>
      <c r="C13" s="543" t="s">
        <v>376</v>
      </c>
      <c r="D13" s="544"/>
      <c r="E13" s="543" t="s">
        <v>376</v>
      </c>
      <c r="F13" s="544"/>
      <c r="G13" s="543" t="s">
        <v>376</v>
      </c>
      <c r="H13" s="544"/>
    </row>
    <row r="14" spans="1:8" ht="81" x14ac:dyDescent="0.2">
      <c r="A14" s="537">
        <v>4</v>
      </c>
      <c r="B14" s="542" t="s">
        <v>823</v>
      </c>
      <c r="C14" s="543" t="s">
        <v>378</v>
      </c>
      <c r="D14" s="544" t="s">
        <v>824</v>
      </c>
      <c r="E14" s="543" t="s">
        <v>376</v>
      </c>
      <c r="F14" s="544"/>
      <c r="G14" s="543" t="s">
        <v>378</v>
      </c>
      <c r="H14" s="548" t="s">
        <v>825</v>
      </c>
    </row>
    <row r="15" spans="1:8" ht="82.5" customHeight="1" x14ac:dyDescent="0.2">
      <c r="A15" s="546">
        <v>5</v>
      </c>
      <c r="B15" s="549" t="s">
        <v>826</v>
      </c>
      <c r="C15" s="543" t="s">
        <v>376</v>
      </c>
      <c r="D15" s="548"/>
      <c r="E15" s="543" t="s">
        <v>376</v>
      </c>
      <c r="F15" s="544"/>
      <c r="G15" s="543" t="s">
        <v>376</v>
      </c>
      <c r="H15" s="548"/>
    </row>
    <row r="16" spans="1:8" ht="39.75" customHeight="1" x14ac:dyDescent="0.2">
      <c r="A16" s="537">
        <v>6</v>
      </c>
      <c r="B16" s="542" t="s">
        <v>827</v>
      </c>
      <c r="C16" s="543" t="s">
        <v>376</v>
      </c>
      <c r="D16" s="548"/>
      <c r="E16" s="543" t="s">
        <v>376</v>
      </c>
      <c r="F16" s="548"/>
      <c r="G16" s="543" t="s">
        <v>376</v>
      </c>
      <c r="H16" s="548"/>
    </row>
    <row r="17" spans="1:8" ht="65.25" customHeight="1" x14ac:dyDescent="0.2">
      <c r="A17" s="537">
        <v>7</v>
      </c>
      <c r="B17" s="549" t="s">
        <v>828</v>
      </c>
      <c r="C17" s="543" t="s">
        <v>376</v>
      </c>
      <c r="D17" s="544"/>
      <c r="E17" s="543" t="s">
        <v>376</v>
      </c>
      <c r="F17" s="544"/>
      <c r="G17" s="543" t="s">
        <v>376</v>
      </c>
      <c r="H17" s="544"/>
    </row>
    <row r="18" spans="1:8" ht="49.5" customHeight="1" x14ac:dyDescent="0.2">
      <c r="A18" s="546">
        <v>8</v>
      </c>
      <c r="B18" s="542" t="s">
        <v>829</v>
      </c>
      <c r="C18" s="547" t="s">
        <v>376</v>
      </c>
      <c r="D18" s="548"/>
      <c r="E18" s="543" t="s">
        <v>376</v>
      </c>
      <c r="F18" s="544"/>
      <c r="G18" s="547" t="s">
        <v>376</v>
      </c>
      <c r="H18" s="548"/>
    </row>
    <row r="19" spans="1:8" ht="63.75" customHeight="1" x14ac:dyDescent="0.2">
      <c r="A19" s="537">
        <v>9</v>
      </c>
      <c r="B19" s="549" t="s">
        <v>830</v>
      </c>
      <c r="C19" s="543" t="s">
        <v>376</v>
      </c>
      <c r="D19" s="544"/>
      <c r="E19" s="543" t="s">
        <v>376</v>
      </c>
      <c r="F19" s="544"/>
      <c r="G19" s="543" t="s">
        <v>376</v>
      </c>
      <c r="H19" s="544"/>
    </row>
    <row r="20" spans="1:8" ht="54" x14ac:dyDescent="0.2">
      <c r="A20" s="537">
        <v>10</v>
      </c>
      <c r="B20" s="550" t="s">
        <v>831</v>
      </c>
      <c r="C20" s="547" t="s">
        <v>376</v>
      </c>
      <c r="D20" s="551"/>
      <c r="E20" s="543" t="s">
        <v>376</v>
      </c>
      <c r="F20" s="551"/>
      <c r="G20" s="547" t="s">
        <v>376</v>
      </c>
      <c r="H20" s="551"/>
    </row>
    <row r="21" spans="1:8" ht="40.5" customHeight="1" x14ac:dyDescent="0.2">
      <c r="A21" s="546">
        <v>11</v>
      </c>
      <c r="B21" s="552" t="s">
        <v>832</v>
      </c>
      <c r="C21" s="547" t="s">
        <v>376</v>
      </c>
      <c r="D21" s="551"/>
      <c r="E21" s="543" t="s">
        <v>376</v>
      </c>
      <c r="F21" s="551"/>
      <c r="G21" s="547" t="s">
        <v>376</v>
      </c>
      <c r="H21" s="551"/>
    </row>
    <row r="22" spans="1:8" s="555" customFormat="1" ht="46.5" customHeight="1" x14ac:dyDescent="0.25">
      <c r="A22" s="553" t="s">
        <v>34</v>
      </c>
      <c r="B22" s="553"/>
      <c r="C22" s="554" t="s">
        <v>833</v>
      </c>
      <c r="D22" s="554"/>
      <c r="E22" s="554" t="s">
        <v>833</v>
      </c>
      <c r="F22" s="554"/>
      <c r="G22" s="554" t="s">
        <v>833</v>
      </c>
      <c r="H22" s="554"/>
    </row>
    <row r="23" spans="1:8" ht="20.25" x14ac:dyDescent="0.2">
      <c r="A23" s="556"/>
      <c r="B23" s="557"/>
      <c r="C23" s="558"/>
      <c r="D23" s="557"/>
      <c r="E23" s="558"/>
      <c r="F23" s="557"/>
      <c r="G23" s="558"/>
      <c r="H23" s="557"/>
    </row>
    <row r="24" spans="1:8" ht="18.75" customHeight="1" x14ac:dyDescent="0.2">
      <c r="A24" s="556"/>
      <c r="B24" s="559"/>
      <c r="C24" s="560"/>
      <c r="D24" s="559"/>
      <c r="E24" s="560"/>
      <c r="F24" s="559"/>
      <c r="G24" s="560"/>
      <c r="H24" s="559"/>
    </row>
    <row r="25" spans="1:8" ht="12.75" customHeight="1" x14ac:dyDescent="0.2">
      <c r="A25" s="556"/>
      <c r="B25" s="557"/>
      <c r="C25" s="558"/>
      <c r="D25" s="557"/>
      <c r="E25" s="558"/>
      <c r="F25" s="557"/>
      <c r="G25" s="558"/>
      <c r="H25" s="557"/>
    </row>
    <row r="26" spans="1:8" ht="17.25" customHeight="1" x14ac:dyDescent="0.2">
      <c r="A26" s="556"/>
      <c r="B26" s="561"/>
      <c r="C26" s="562"/>
      <c r="D26" s="561"/>
      <c r="E26" s="562"/>
      <c r="F26" s="561"/>
      <c r="G26" s="562"/>
      <c r="H26" s="561"/>
    </row>
    <row r="27" spans="1:8" ht="22.5" customHeight="1" x14ac:dyDescent="0.3">
      <c r="A27" s="556"/>
      <c r="B27" s="563" t="s">
        <v>37</v>
      </c>
      <c r="C27" s="564"/>
      <c r="D27" s="563"/>
      <c r="E27" s="564"/>
      <c r="F27" s="563"/>
      <c r="G27" s="564"/>
      <c r="H27" s="563"/>
    </row>
    <row r="28" spans="1:8" ht="22.5" customHeight="1" x14ac:dyDescent="0.3">
      <c r="A28" s="556"/>
      <c r="B28" s="563" t="s">
        <v>38</v>
      </c>
      <c r="C28" s="564"/>
      <c r="D28" s="563"/>
      <c r="E28" s="564"/>
      <c r="F28" s="563"/>
      <c r="G28" s="564"/>
      <c r="H28" s="563"/>
    </row>
    <row r="29" spans="1:8" ht="22.5" customHeight="1" x14ac:dyDescent="0.3">
      <c r="A29" s="556"/>
      <c r="B29" s="563" t="s">
        <v>39</v>
      </c>
      <c r="C29" s="564"/>
      <c r="D29" s="563"/>
      <c r="E29" s="564"/>
      <c r="F29" s="563"/>
      <c r="G29" s="564"/>
      <c r="H29" s="563"/>
    </row>
    <row r="30" spans="1:8" ht="20.45" customHeight="1" x14ac:dyDescent="0.3">
      <c r="A30" s="556"/>
      <c r="B30" s="565" t="s">
        <v>834</v>
      </c>
      <c r="C30" s="566"/>
      <c r="D30" s="565"/>
      <c r="E30" s="566"/>
      <c r="F30" s="565"/>
      <c r="G30" s="566"/>
      <c r="H30" s="565"/>
    </row>
    <row r="31" spans="1:8" ht="14.25" customHeight="1" x14ac:dyDescent="0.3">
      <c r="A31" s="556"/>
      <c r="B31" s="565"/>
      <c r="C31" s="566"/>
      <c r="D31" s="565"/>
      <c r="E31" s="566"/>
      <c r="F31" s="565"/>
      <c r="G31" s="566"/>
      <c r="H31" s="565"/>
    </row>
    <row r="32" spans="1:8" ht="14.25" customHeight="1" x14ac:dyDescent="0.2">
      <c r="B32" s="568"/>
      <c r="C32" s="569"/>
      <c r="D32" s="568"/>
      <c r="E32" s="569"/>
      <c r="F32" s="568"/>
      <c r="G32" s="569"/>
      <c r="H32" s="568"/>
    </row>
    <row r="33" spans="1:8" ht="14.25" customHeight="1" x14ac:dyDescent="0.25">
      <c r="B33" s="570"/>
      <c r="C33" s="571"/>
      <c r="D33" s="570"/>
      <c r="E33" s="571"/>
      <c r="F33" s="570"/>
      <c r="G33" s="571"/>
      <c r="H33" s="570"/>
    </row>
    <row r="34" spans="1:8" ht="14.25" customHeight="1" x14ac:dyDescent="0.25">
      <c r="B34" s="570"/>
      <c r="C34" s="571"/>
      <c r="D34" s="570"/>
      <c r="E34" s="571"/>
      <c r="F34" s="570"/>
      <c r="G34" s="571"/>
      <c r="H34" s="570"/>
    </row>
    <row r="35" spans="1:8" ht="14.25" customHeight="1" x14ac:dyDescent="0.25">
      <c r="B35" s="570"/>
      <c r="C35" s="571"/>
      <c r="D35" s="570"/>
      <c r="E35" s="571"/>
      <c r="F35" s="570"/>
      <c r="G35" s="571"/>
      <c r="H35" s="570"/>
    </row>
    <row r="41" spans="1:8" s="572" customFormat="1" x14ac:dyDescent="0.25">
      <c r="A41" s="567"/>
      <c r="C41" s="573"/>
      <c r="E41" s="573"/>
      <c r="G41" s="573"/>
    </row>
    <row r="42" spans="1:8" s="572" customFormat="1" x14ac:dyDescent="0.25">
      <c r="A42" s="567"/>
      <c r="C42" s="573"/>
      <c r="E42" s="573"/>
      <c r="G42" s="573"/>
    </row>
    <row r="43" spans="1:8" s="572" customFormat="1" x14ac:dyDescent="0.25">
      <c r="A43" s="567"/>
      <c r="C43" s="573"/>
      <c r="E43" s="573"/>
      <c r="G43" s="573"/>
    </row>
    <row r="44" spans="1:8" s="572" customFormat="1" x14ac:dyDescent="0.25">
      <c r="A44" s="567"/>
      <c r="C44" s="573"/>
      <c r="E44" s="573"/>
      <c r="G44" s="573"/>
    </row>
    <row r="45" spans="1:8" s="572" customFormat="1" x14ac:dyDescent="0.25">
      <c r="A45" s="567"/>
      <c r="C45" s="573"/>
      <c r="E45" s="573"/>
      <c r="G45" s="573"/>
    </row>
  </sheetData>
  <mergeCells count="19">
    <mergeCell ref="B10:H10"/>
    <mergeCell ref="A22:B22"/>
    <mergeCell ref="C22:D22"/>
    <mergeCell ref="E22:F22"/>
    <mergeCell ref="G22:H22"/>
    <mergeCell ref="A7:A9"/>
    <mergeCell ref="B7:B8"/>
    <mergeCell ref="C7:D7"/>
    <mergeCell ref="E7:F7"/>
    <mergeCell ref="G7:H7"/>
    <mergeCell ref="C8:D8"/>
    <mergeCell ref="E8:F8"/>
    <mergeCell ref="G8:H8"/>
    <mergeCell ref="B1:H1"/>
    <mergeCell ref="B2:H2"/>
    <mergeCell ref="B3:H3"/>
    <mergeCell ref="B4:H4"/>
    <mergeCell ref="B5:H5"/>
    <mergeCell ref="B6:H6"/>
  </mergeCells>
  <conditionalFormatting sqref="C22:D22">
    <cfRule type="cellIs" dxfId="25" priority="26" operator="equal">
      <formula>"NO HABIL"</formula>
    </cfRule>
  </conditionalFormatting>
  <conditionalFormatting sqref="E11:E12">
    <cfRule type="cellIs" dxfId="24" priority="25" operator="equal">
      <formula>"NO"</formula>
    </cfRule>
  </conditionalFormatting>
  <conditionalFormatting sqref="C11">
    <cfRule type="cellIs" dxfId="23" priority="24" operator="equal">
      <formula>"NO"</formula>
    </cfRule>
  </conditionalFormatting>
  <conditionalFormatting sqref="G19">
    <cfRule type="cellIs" dxfId="22" priority="23" operator="equal">
      <formula>"NO"</formula>
    </cfRule>
  </conditionalFormatting>
  <conditionalFormatting sqref="C19">
    <cfRule type="cellIs" dxfId="21" priority="22" operator="equal">
      <formula>"NO"</formula>
    </cfRule>
  </conditionalFormatting>
  <conditionalFormatting sqref="E18">
    <cfRule type="cellIs" dxfId="20" priority="21" operator="equal">
      <formula>"NO"</formula>
    </cfRule>
  </conditionalFormatting>
  <conditionalFormatting sqref="E13">
    <cfRule type="cellIs" dxfId="19" priority="20" operator="equal">
      <formula>"NO"</formula>
    </cfRule>
  </conditionalFormatting>
  <conditionalFormatting sqref="C13">
    <cfRule type="cellIs" dxfId="18" priority="19" operator="equal">
      <formula>"NO"</formula>
    </cfRule>
  </conditionalFormatting>
  <conditionalFormatting sqref="G13">
    <cfRule type="cellIs" dxfId="17" priority="18" operator="equal">
      <formula>"NO"</formula>
    </cfRule>
  </conditionalFormatting>
  <conditionalFormatting sqref="E14">
    <cfRule type="cellIs" dxfId="16" priority="17" operator="equal">
      <formula>"NO"</formula>
    </cfRule>
  </conditionalFormatting>
  <conditionalFormatting sqref="C17">
    <cfRule type="cellIs" dxfId="15" priority="16" operator="equal">
      <formula>"NO"</formula>
    </cfRule>
  </conditionalFormatting>
  <conditionalFormatting sqref="E20:E21">
    <cfRule type="cellIs" dxfId="14" priority="15" operator="equal">
      <formula>"NO"</formula>
    </cfRule>
  </conditionalFormatting>
  <conditionalFormatting sqref="E19">
    <cfRule type="cellIs" dxfId="13" priority="14" operator="equal">
      <formula>"NO"</formula>
    </cfRule>
  </conditionalFormatting>
  <conditionalFormatting sqref="E22:F22">
    <cfRule type="cellIs" dxfId="12" priority="13" operator="equal">
      <formula>"NO HABIL"</formula>
    </cfRule>
  </conditionalFormatting>
  <conditionalFormatting sqref="G22:H22">
    <cfRule type="cellIs" dxfId="11" priority="12" operator="equal">
      <formula>"NO HABIL"</formula>
    </cfRule>
  </conditionalFormatting>
  <conditionalFormatting sqref="C14">
    <cfRule type="cellIs" dxfId="10" priority="11" operator="equal">
      <formula>"NO"</formula>
    </cfRule>
  </conditionalFormatting>
  <conditionalFormatting sqref="G11">
    <cfRule type="cellIs" dxfId="9" priority="10" operator="equal">
      <formula>"NO"</formula>
    </cfRule>
  </conditionalFormatting>
  <conditionalFormatting sqref="G14">
    <cfRule type="cellIs" dxfId="8" priority="9" operator="equal">
      <formula>"NO"</formula>
    </cfRule>
  </conditionalFormatting>
  <conditionalFormatting sqref="C15">
    <cfRule type="cellIs" dxfId="7" priority="8" operator="equal">
      <formula>"NO"</formula>
    </cfRule>
  </conditionalFormatting>
  <conditionalFormatting sqref="E15">
    <cfRule type="cellIs" dxfId="6" priority="7" operator="equal">
      <formula>"NO"</formula>
    </cfRule>
  </conditionalFormatting>
  <conditionalFormatting sqref="G15">
    <cfRule type="cellIs" dxfId="5" priority="6" operator="equal">
      <formula>"NO"</formula>
    </cfRule>
  </conditionalFormatting>
  <conditionalFormatting sqref="C16">
    <cfRule type="cellIs" dxfId="4" priority="5" operator="equal">
      <formula>"NO"</formula>
    </cfRule>
  </conditionalFormatting>
  <conditionalFormatting sqref="E16">
    <cfRule type="cellIs" dxfId="3" priority="4" operator="equal">
      <formula>"NO"</formula>
    </cfRule>
  </conditionalFormatting>
  <conditionalFormatting sqref="G16">
    <cfRule type="cellIs" dxfId="2" priority="3" operator="equal">
      <formula>"NO"</formula>
    </cfRule>
  </conditionalFormatting>
  <conditionalFormatting sqref="E17">
    <cfRule type="cellIs" dxfId="1" priority="2" operator="equal">
      <formula>"NO"</formula>
    </cfRule>
  </conditionalFormatting>
  <conditionalFormatting sqref="G17">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3732-92E0-4648-BCA2-9586453DF7E2}">
  <dimension ref="A1:H28"/>
  <sheetViews>
    <sheetView workbookViewId="0">
      <selection activeCell="E23" sqref="E23"/>
    </sheetView>
  </sheetViews>
  <sheetFormatPr baseColWidth="10" defaultRowHeight="15" x14ac:dyDescent="0.25"/>
  <cols>
    <col min="2" max="2" width="32.85546875" customWidth="1"/>
    <col min="3" max="3" width="12.42578125" customWidth="1"/>
    <col min="4" max="4" width="21.5703125" customWidth="1"/>
    <col min="5" max="5" width="12.42578125" customWidth="1"/>
    <col min="6" max="6" width="21.5703125" customWidth="1"/>
    <col min="7" max="7" width="12.42578125" customWidth="1"/>
    <col min="8" max="8" width="21.5703125" customWidth="1"/>
  </cols>
  <sheetData>
    <row r="1" spans="1:8" ht="15.75" x14ac:dyDescent="0.25">
      <c r="A1" s="410" t="s">
        <v>765</v>
      </c>
      <c r="B1" s="411"/>
      <c r="C1" s="411"/>
      <c r="D1" s="411"/>
      <c r="E1" s="411"/>
      <c r="F1" s="411"/>
      <c r="G1" s="411"/>
      <c r="H1" s="411"/>
    </row>
    <row r="2" spans="1:8" ht="15.75" x14ac:dyDescent="0.25">
      <c r="A2" s="410" t="s">
        <v>766</v>
      </c>
      <c r="B2" s="411"/>
      <c r="C2" s="411"/>
      <c r="D2" s="411"/>
      <c r="E2" s="411"/>
      <c r="F2" s="411"/>
      <c r="G2" s="411"/>
      <c r="H2" s="411"/>
    </row>
    <row r="3" spans="1:8" x14ac:dyDescent="0.25">
      <c r="A3" s="412"/>
      <c r="B3" s="412"/>
    </row>
    <row r="4" spans="1:8" ht="15.75" x14ac:dyDescent="0.25">
      <c r="A4" s="410" t="s">
        <v>767</v>
      </c>
      <c r="B4" s="411"/>
      <c r="C4" s="411"/>
      <c r="D4" s="412"/>
      <c r="E4" s="411"/>
      <c r="F4" s="412"/>
      <c r="G4" s="411"/>
      <c r="H4" s="412"/>
    </row>
    <row r="5" spans="1:8" ht="15.75" x14ac:dyDescent="0.25">
      <c r="A5" s="410" t="s">
        <v>768</v>
      </c>
      <c r="B5" s="411"/>
      <c r="C5" s="411"/>
      <c r="D5" s="411"/>
      <c r="E5" s="411"/>
      <c r="F5" s="411"/>
      <c r="G5" s="411"/>
      <c r="H5" s="411"/>
    </row>
    <row r="6" spans="1:8" x14ac:dyDescent="0.25">
      <c r="A6" s="412"/>
      <c r="B6" s="412"/>
      <c r="C6" s="412"/>
      <c r="D6" s="412"/>
      <c r="E6" s="412"/>
      <c r="F6" s="412"/>
      <c r="G6" s="412"/>
      <c r="H6" s="412"/>
    </row>
    <row r="7" spans="1:8" x14ac:dyDescent="0.25">
      <c r="A7" s="413" t="s">
        <v>769</v>
      </c>
      <c r="B7" s="413"/>
      <c r="C7" s="413"/>
      <c r="D7" s="413"/>
      <c r="E7" s="413"/>
    </row>
    <row r="8" spans="1:8" x14ac:dyDescent="0.25">
      <c r="A8" s="414"/>
      <c r="B8" s="415"/>
      <c r="C8" s="415"/>
      <c r="D8" s="415"/>
      <c r="E8" s="415"/>
      <c r="F8" s="415"/>
      <c r="G8" s="415"/>
      <c r="H8" s="415"/>
    </row>
    <row r="9" spans="1:8" ht="15.75" x14ac:dyDescent="0.25">
      <c r="A9" s="416"/>
      <c r="B9" s="417"/>
      <c r="C9" s="418">
        <v>1</v>
      </c>
      <c r="D9" s="418"/>
      <c r="E9" s="418">
        <v>2</v>
      </c>
      <c r="F9" s="418"/>
      <c r="G9" s="418">
        <v>3</v>
      </c>
      <c r="H9" s="418"/>
    </row>
    <row r="10" spans="1:8" ht="15.75" x14ac:dyDescent="0.25">
      <c r="A10" s="419" t="s">
        <v>0</v>
      </c>
      <c r="B10" s="420" t="s">
        <v>31</v>
      </c>
      <c r="C10" s="421" t="s">
        <v>770</v>
      </c>
      <c r="D10" s="421"/>
      <c r="E10" s="421" t="s">
        <v>771</v>
      </c>
      <c r="F10" s="421"/>
      <c r="G10" s="421" t="s">
        <v>772</v>
      </c>
      <c r="H10" s="421"/>
    </row>
    <row r="11" spans="1:8" x14ac:dyDescent="0.25">
      <c r="A11" s="422"/>
      <c r="B11" s="423"/>
      <c r="C11" s="424" t="s">
        <v>32</v>
      </c>
      <c r="D11" s="425" t="s">
        <v>33</v>
      </c>
      <c r="E11" s="424" t="s">
        <v>32</v>
      </c>
      <c r="F11" s="425" t="s">
        <v>33</v>
      </c>
      <c r="G11" s="424" t="s">
        <v>32</v>
      </c>
      <c r="H11" s="425" t="s">
        <v>33</v>
      </c>
    </row>
    <row r="12" spans="1:8" x14ac:dyDescent="0.25">
      <c r="A12" s="426"/>
      <c r="B12" s="427" t="s">
        <v>773</v>
      </c>
      <c r="C12" s="428"/>
      <c r="D12" s="428"/>
    </row>
    <row r="13" spans="1:8" x14ac:dyDescent="0.25">
      <c r="A13" s="426" t="s">
        <v>774</v>
      </c>
      <c r="B13" s="417" t="s">
        <v>775</v>
      </c>
      <c r="C13" s="425" t="s">
        <v>376</v>
      </c>
      <c r="D13" s="429" t="s">
        <v>776</v>
      </c>
      <c r="E13" s="425" t="s">
        <v>376</v>
      </c>
      <c r="F13" s="429" t="s">
        <v>776</v>
      </c>
      <c r="G13" s="425" t="s">
        <v>376</v>
      </c>
      <c r="H13" s="429" t="s">
        <v>776</v>
      </c>
    </row>
    <row r="14" spans="1:8" x14ac:dyDescent="0.25">
      <c r="A14" s="430"/>
      <c r="B14" s="417" t="s">
        <v>777</v>
      </c>
      <c r="C14" s="425" t="s">
        <v>376</v>
      </c>
      <c r="D14" s="429" t="s">
        <v>776</v>
      </c>
      <c r="E14" s="425" t="s">
        <v>376</v>
      </c>
      <c r="F14" s="429" t="s">
        <v>776</v>
      </c>
      <c r="G14" s="425" t="s">
        <v>376</v>
      </c>
      <c r="H14" s="429" t="s">
        <v>776</v>
      </c>
    </row>
    <row r="15" spans="1:8" ht="25.5" x14ac:dyDescent="0.25">
      <c r="A15" s="426"/>
      <c r="B15" s="417" t="s">
        <v>778</v>
      </c>
      <c r="C15" s="425" t="s">
        <v>376</v>
      </c>
      <c r="D15" s="429" t="s">
        <v>776</v>
      </c>
      <c r="E15" s="425" t="s">
        <v>376</v>
      </c>
      <c r="F15" s="429" t="s">
        <v>776</v>
      </c>
      <c r="G15" s="425" t="s">
        <v>376</v>
      </c>
      <c r="H15" s="429" t="s">
        <v>776</v>
      </c>
    </row>
    <row r="16" spans="1:8" ht="15.75" thickBot="1" x14ac:dyDescent="0.3">
      <c r="A16" s="431"/>
      <c r="B16" s="432"/>
      <c r="C16" s="425"/>
      <c r="D16" s="433"/>
      <c r="E16" s="425"/>
      <c r="F16" s="433"/>
      <c r="G16" s="425"/>
      <c r="H16" s="433"/>
    </row>
    <row r="17" spans="1:8" ht="16.5" thickBot="1" x14ac:dyDescent="0.3">
      <c r="A17" s="434" t="s">
        <v>34</v>
      </c>
      <c r="B17" s="435"/>
      <c r="C17" s="344" t="s">
        <v>779</v>
      </c>
      <c r="D17" s="345"/>
      <c r="E17" s="344" t="s">
        <v>779</v>
      </c>
      <c r="F17" s="345"/>
      <c r="G17" s="344" t="s">
        <v>779</v>
      </c>
      <c r="H17" s="345"/>
    </row>
    <row r="18" spans="1:8" ht="15.75" x14ac:dyDescent="0.25">
      <c r="A18" s="436"/>
      <c r="B18" s="436"/>
      <c r="C18" s="437" t="s">
        <v>780</v>
      </c>
      <c r="D18" s="438"/>
      <c r="E18" s="437" t="s">
        <v>780</v>
      </c>
      <c r="F18" s="438"/>
      <c r="G18" s="437" t="s">
        <v>781</v>
      </c>
      <c r="H18" s="438"/>
    </row>
    <row r="19" spans="1:8" ht="15.75" x14ac:dyDescent="0.25">
      <c r="A19" s="436"/>
      <c r="B19" s="436"/>
      <c r="C19" s="436"/>
      <c r="D19" s="436"/>
      <c r="E19" s="436"/>
      <c r="F19" s="436"/>
      <c r="G19" s="436"/>
      <c r="H19" s="436"/>
    </row>
    <row r="20" spans="1:8" x14ac:dyDescent="0.25">
      <c r="A20" s="439"/>
      <c r="B20" s="440"/>
      <c r="C20" s="440"/>
      <c r="D20" s="440"/>
      <c r="E20" s="440"/>
      <c r="F20" s="440"/>
      <c r="G20" s="440"/>
      <c r="H20" s="440"/>
    </row>
    <row r="21" spans="1:8" ht="15.75" x14ac:dyDescent="0.25">
      <c r="A21" s="169" t="s">
        <v>35</v>
      </c>
      <c r="B21" s="169"/>
      <c r="C21" s="441"/>
      <c r="D21" s="441"/>
      <c r="E21" s="441"/>
      <c r="F21" s="441"/>
      <c r="G21" s="441"/>
      <c r="H21" s="441"/>
    </row>
    <row r="22" spans="1:8" ht="15.75" x14ac:dyDescent="0.25">
      <c r="A22" s="169"/>
      <c r="B22" s="169"/>
      <c r="C22" s="441"/>
      <c r="D22" s="441"/>
      <c r="E22" s="441"/>
      <c r="F22" s="441"/>
      <c r="G22" s="441"/>
      <c r="H22" s="441"/>
    </row>
    <row r="23" spans="1:8" x14ac:dyDescent="0.25">
      <c r="A23" s="440"/>
      <c r="B23" s="440"/>
      <c r="C23" s="442"/>
      <c r="D23" s="440"/>
      <c r="E23" s="442"/>
      <c r="F23" s="440"/>
      <c r="G23" s="442"/>
      <c r="H23" s="440"/>
    </row>
    <row r="24" spans="1:8" x14ac:dyDescent="0.25">
      <c r="A24" s="440"/>
      <c r="B24" s="440"/>
      <c r="C24" s="440"/>
      <c r="D24" s="440"/>
      <c r="E24" s="440"/>
      <c r="F24" s="440"/>
      <c r="G24" s="440"/>
      <c r="H24" s="440"/>
    </row>
    <row r="25" spans="1:8" ht="15.75" x14ac:dyDescent="0.25">
      <c r="A25" s="443" t="s">
        <v>782</v>
      </c>
      <c r="B25" s="443"/>
      <c r="C25" s="440"/>
      <c r="D25" s="440"/>
      <c r="E25" s="440"/>
      <c r="F25" s="440"/>
      <c r="G25" s="440"/>
      <c r="H25" s="440"/>
    </row>
    <row r="26" spans="1:8" ht="15.75" x14ac:dyDescent="0.25">
      <c r="A26" s="444" t="s">
        <v>783</v>
      </c>
      <c r="B26" s="444"/>
      <c r="C26" s="440"/>
      <c r="D26" s="440"/>
      <c r="E26" s="440"/>
      <c r="F26" s="440"/>
      <c r="G26" s="440"/>
      <c r="H26" s="440"/>
    </row>
    <row r="27" spans="1:8" x14ac:dyDescent="0.25">
      <c r="A27" s="439"/>
      <c r="B27" s="170"/>
      <c r="C27" s="170"/>
      <c r="D27" s="170"/>
      <c r="E27" s="170"/>
      <c r="F27" s="170"/>
      <c r="G27" s="170"/>
      <c r="H27" s="170"/>
    </row>
    <row r="28" spans="1:8" x14ac:dyDescent="0.25">
      <c r="A28" s="439"/>
      <c r="B28" s="170"/>
      <c r="C28" s="170"/>
      <c r="D28" s="170"/>
      <c r="E28" s="170"/>
      <c r="F28" s="170"/>
      <c r="G28" s="170"/>
      <c r="H28" s="170"/>
    </row>
  </sheetData>
  <mergeCells count="17">
    <mergeCell ref="B12:D12"/>
    <mergeCell ref="A17:B17"/>
    <mergeCell ref="C17:D17"/>
    <mergeCell ref="E17:F17"/>
    <mergeCell ref="G17:H17"/>
    <mergeCell ref="C18:D18"/>
    <mergeCell ref="E18:F18"/>
    <mergeCell ref="G18:H18"/>
    <mergeCell ref="A7:E7"/>
    <mergeCell ref="C9:D9"/>
    <mergeCell ref="E9:F9"/>
    <mergeCell ref="G9:H9"/>
    <mergeCell ref="A10:A11"/>
    <mergeCell ref="B10:B11"/>
    <mergeCell ref="C10:D10"/>
    <mergeCell ref="E10:F10"/>
    <mergeCell ref="G10:H10"/>
  </mergeCells>
  <conditionalFormatting sqref="C13:D13">
    <cfRule type="cellIs" dxfId="37" priority="12" operator="equal">
      <formula>"NO"</formula>
    </cfRule>
  </conditionalFormatting>
  <conditionalFormatting sqref="C17:D19">
    <cfRule type="cellIs" dxfId="36" priority="11" operator="equal">
      <formula>"NO HABIL"</formula>
    </cfRule>
  </conditionalFormatting>
  <conditionalFormatting sqref="C14:C15">
    <cfRule type="cellIs" dxfId="35" priority="10" operator="equal">
      <formula>"NO"</formula>
    </cfRule>
  </conditionalFormatting>
  <conditionalFormatting sqref="D14:D15">
    <cfRule type="cellIs" dxfId="34" priority="9" operator="equal">
      <formula>"NO"</formula>
    </cfRule>
  </conditionalFormatting>
  <conditionalFormatting sqref="E13:F13">
    <cfRule type="cellIs" dxfId="33" priority="8" operator="equal">
      <formula>"NO"</formula>
    </cfRule>
  </conditionalFormatting>
  <conditionalFormatting sqref="E17:F19">
    <cfRule type="cellIs" dxfId="32" priority="7" operator="equal">
      <formula>"NO HABIL"</formula>
    </cfRule>
  </conditionalFormatting>
  <conditionalFormatting sqref="E14:E15">
    <cfRule type="cellIs" dxfId="31" priority="6" operator="equal">
      <formula>"NO"</formula>
    </cfRule>
  </conditionalFormatting>
  <conditionalFormatting sqref="F14:F15">
    <cfRule type="cellIs" dxfId="30" priority="5" operator="equal">
      <formula>"NO"</formula>
    </cfRule>
  </conditionalFormatting>
  <conditionalFormatting sqref="G13:H13">
    <cfRule type="cellIs" dxfId="29" priority="4" operator="equal">
      <formula>"NO"</formula>
    </cfRule>
  </conditionalFormatting>
  <conditionalFormatting sqref="G17:H19">
    <cfRule type="cellIs" dxfId="28" priority="3" operator="equal">
      <formula>"NO HABIL"</formula>
    </cfRule>
  </conditionalFormatting>
  <conditionalFormatting sqref="G14:G15">
    <cfRule type="cellIs" dxfId="27" priority="2" operator="equal">
      <formula>"NO"</formula>
    </cfRule>
  </conditionalFormatting>
  <conditionalFormatting sqref="H14:H15">
    <cfRule type="cellIs" dxfId="26"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T97"/>
  <sheetViews>
    <sheetView view="pageBreakPreview" topLeftCell="A9" zoomScale="70" zoomScaleNormal="66" zoomScaleSheetLayoutView="70" zoomScalePageLayoutView="70" workbookViewId="0">
      <pane xSplit="2" ySplit="3" topLeftCell="C60" activePane="bottomRight" state="frozen"/>
      <selection activeCell="A9" sqref="A9"/>
      <selection pane="topRight" activeCell="C9" sqref="C9"/>
      <selection pane="bottomLeft" activeCell="A12" sqref="A12"/>
      <selection pane="bottomRight" activeCell="C12" sqref="C12"/>
    </sheetView>
  </sheetViews>
  <sheetFormatPr baseColWidth="10" defaultColWidth="11.42578125" defaultRowHeight="12.75" x14ac:dyDescent="0.2"/>
  <cols>
    <col min="1" max="1" width="15.7109375" style="38" customWidth="1"/>
    <col min="2" max="2" width="131.5703125" style="39" customWidth="1"/>
    <col min="3" max="3" width="15.7109375" style="40" customWidth="1"/>
    <col min="4" max="4" width="60.7109375" style="40" customWidth="1"/>
    <col min="5" max="5" width="15.7109375" style="39" customWidth="1"/>
    <col min="6" max="6" width="60.7109375" style="39" customWidth="1"/>
    <col min="7" max="7" width="15.7109375" style="39" customWidth="1"/>
    <col min="8" max="8" width="60.7109375" style="39" customWidth="1"/>
    <col min="9" max="16384" width="11.42578125" style="35"/>
  </cols>
  <sheetData>
    <row r="1" spans="1:8" s="30" customFormat="1" ht="25.5" customHeight="1" x14ac:dyDescent="0.25">
      <c r="A1" s="362" t="s">
        <v>28</v>
      </c>
      <c r="B1" s="362"/>
      <c r="C1" s="29"/>
      <c r="D1" s="29"/>
      <c r="E1" s="29"/>
      <c r="F1" s="29"/>
      <c r="G1" s="29"/>
      <c r="H1" s="29"/>
    </row>
    <row r="2" spans="1:8" s="30" customFormat="1" ht="25.5" customHeight="1" x14ac:dyDescent="0.25">
      <c r="A2" s="362" t="s">
        <v>29</v>
      </c>
      <c r="B2" s="362"/>
      <c r="C2" s="29"/>
      <c r="D2" s="29"/>
      <c r="E2" s="29"/>
      <c r="F2" s="29"/>
      <c r="G2" s="29"/>
      <c r="H2" s="29"/>
    </row>
    <row r="3" spans="1:8" s="30" customFormat="1" ht="17.25" customHeight="1" x14ac:dyDescent="0.25">
      <c r="A3" s="361"/>
      <c r="B3" s="361"/>
      <c r="C3" s="31"/>
      <c r="D3" s="31"/>
      <c r="E3" s="31"/>
      <c r="F3" s="31"/>
      <c r="G3" s="31"/>
      <c r="H3" s="31"/>
    </row>
    <row r="4" spans="1:8" s="30" customFormat="1" ht="23.25" customHeight="1" x14ac:dyDescent="0.25">
      <c r="A4" s="362" t="s">
        <v>763</v>
      </c>
      <c r="B4" s="362"/>
      <c r="C4" s="29"/>
      <c r="D4" s="29"/>
      <c r="E4" s="29"/>
      <c r="F4" s="29"/>
      <c r="G4" s="29"/>
      <c r="H4" s="29"/>
    </row>
    <row r="5" spans="1:8" s="30" customFormat="1" ht="22.5" customHeight="1" x14ac:dyDescent="0.25">
      <c r="A5" s="362" t="s">
        <v>40</v>
      </c>
      <c r="B5" s="362"/>
      <c r="C5" s="29"/>
      <c r="D5" s="29"/>
      <c r="E5" s="29"/>
      <c r="F5" s="29"/>
      <c r="G5" s="29"/>
      <c r="H5" s="29"/>
    </row>
    <row r="6" spans="1:8" s="30" customFormat="1" ht="18" customHeight="1" x14ac:dyDescent="0.25">
      <c r="A6" s="361"/>
      <c r="B6" s="361"/>
      <c r="C6" s="31"/>
      <c r="D6" s="31"/>
      <c r="E6" s="31"/>
      <c r="F6" s="31"/>
      <c r="G6" s="31"/>
      <c r="H6" s="31"/>
    </row>
    <row r="7" spans="1:8" s="30" customFormat="1" ht="55.5" customHeight="1" x14ac:dyDescent="0.25">
      <c r="A7" s="354" t="s">
        <v>764</v>
      </c>
      <c r="B7" s="354"/>
      <c r="C7" s="53"/>
      <c r="D7" s="53"/>
      <c r="E7" s="53"/>
      <c r="F7" s="53"/>
      <c r="G7" s="53"/>
      <c r="H7" s="53"/>
    </row>
    <row r="8" spans="1:8" s="30" customFormat="1" ht="15.75" x14ac:dyDescent="0.25">
      <c r="A8" s="33"/>
      <c r="B8" s="33"/>
      <c r="C8" s="34"/>
      <c r="D8" s="34"/>
      <c r="E8" s="34"/>
      <c r="F8" s="34"/>
      <c r="G8" s="34"/>
      <c r="H8" s="34"/>
    </row>
    <row r="9" spans="1:8" ht="15.75" customHeight="1" x14ac:dyDescent="0.2">
      <c r="A9" s="355" t="s">
        <v>0</v>
      </c>
      <c r="B9" s="355" t="s">
        <v>30</v>
      </c>
      <c r="C9" s="350">
        <v>1</v>
      </c>
      <c r="D9" s="350"/>
      <c r="E9" s="350">
        <v>2</v>
      </c>
      <c r="F9" s="350"/>
      <c r="G9" s="348">
        <v>3</v>
      </c>
      <c r="H9" s="349"/>
    </row>
    <row r="10" spans="1:8" ht="24" customHeight="1" x14ac:dyDescent="0.2">
      <c r="A10" s="356"/>
      <c r="B10" s="357"/>
      <c r="C10" s="351" t="s">
        <v>715</v>
      </c>
      <c r="D10" s="351"/>
      <c r="E10" s="351" t="s">
        <v>733</v>
      </c>
      <c r="F10" s="351"/>
      <c r="G10" s="346" t="s">
        <v>749</v>
      </c>
      <c r="H10" s="347"/>
    </row>
    <row r="11" spans="1:8" ht="24" customHeight="1" x14ac:dyDescent="0.2">
      <c r="A11" s="357"/>
      <c r="B11" s="55" t="s">
        <v>31</v>
      </c>
      <c r="C11" s="55" t="s">
        <v>32</v>
      </c>
      <c r="D11" s="56" t="s">
        <v>33</v>
      </c>
      <c r="E11" s="55" t="s">
        <v>32</v>
      </c>
      <c r="F11" s="320" t="s">
        <v>33</v>
      </c>
      <c r="G11" s="55" t="s">
        <v>32</v>
      </c>
      <c r="H11" s="56" t="s">
        <v>33</v>
      </c>
    </row>
    <row r="12" spans="1:8" ht="16.5" x14ac:dyDescent="0.2">
      <c r="A12" s="84" t="s">
        <v>41</v>
      </c>
      <c r="B12" s="57" t="s">
        <v>370</v>
      </c>
      <c r="C12" s="318"/>
      <c r="D12" s="321"/>
      <c r="E12" s="318"/>
      <c r="F12" s="321"/>
      <c r="G12" s="318"/>
      <c r="H12" s="321"/>
    </row>
    <row r="13" spans="1:8" ht="16.5" x14ac:dyDescent="0.2">
      <c r="A13" s="95" t="s">
        <v>716</v>
      </c>
      <c r="B13" s="135" t="s">
        <v>71</v>
      </c>
      <c r="C13" s="318"/>
      <c r="D13" s="321"/>
      <c r="E13" s="318"/>
      <c r="F13" s="321"/>
      <c r="G13" s="318"/>
      <c r="H13" s="321"/>
    </row>
    <row r="14" spans="1:8" ht="297.75" customHeight="1" x14ac:dyDescent="0.2">
      <c r="A14" s="358" t="s">
        <v>71</v>
      </c>
      <c r="B14" s="308" t="s">
        <v>701</v>
      </c>
      <c r="C14" s="51" t="s">
        <v>376</v>
      </c>
      <c r="D14" s="340" t="s">
        <v>717</v>
      </c>
      <c r="E14" s="51" t="s">
        <v>378</v>
      </c>
      <c r="F14" s="340" t="s">
        <v>736</v>
      </c>
      <c r="G14" s="51" t="s">
        <v>376</v>
      </c>
      <c r="H14" s="340" t="s">
        <v>750</v>
      </c>
    </row>
    <row r="15" spans="1:8" s="30" customFormat="1" ht="48.75" customHeight="1" x14ac:dyDescent="0.25">
      <c r="A15" s="359"/>
      <c r="B15" s="158" t="s">
        <v>702</v>
      </c>
      <c r="C15" s="51" t="str">
        <f>+IF(D15&gt;=VTE!$D$4,"SI","NO")</f>
        <v>SI</v>
      </c>
      <c r="D15" s="322">
        <f>+VTE!G4</f>
        <v>1787742852</v>
      </c>
      <c r="E15" s="51" t="str">
        <f>+IF(F15&gt;=VTE!$D$4,"SI","NO")</f>
        <v>NO</v>
      </c>
      <c r="F15" s="322">
        <f>+VTE!K4</f>
        <v>0</v>
      </c>
      <c r="G15" s="51" t="str">
        <f>+IF(H15&gt;=VTE!$D$4,"SI","NO")</f>
        <v>SI</v>
      </c>
      <c r="H15" s="322">
        <f>+VTE!O4</f>
        <v>2401659195</v>
      </c>
    </row>
    <row r="16" spans="1:8" s="30" customFormat="1" ht="77.25" customHeight="1" x14ac:dyDescent="0.25">
      <c r="A16" s="359"/>
      <c r="B16" s="310" t="s">
        <v>703</v>
      </c>
      <c r="C16" s="309" t="s">
        <v>377</v>
      </c>
      <c r="D16" s="323" t="s">
        <v>377</v>
      </c>
      <c r="E16" s="309" t="s">
        <v>377</v>
      </c>
      <c r="F16" s="323" t="s">
        <v>377</v>
      </c>
      <c r="G16" s="309" t="s">
        <v>377</v>
      </c>
      <c r="H16" s="323" t="s">
        <v>377</v>
      </c>
    </row>
    <row r="17" spans="1:8" s="30" customFormat="1" ht="97.5" customHeight="1" x14ac:dyDescent="0.25">
      <c r="A17" s="359"/>
      <c r="B17" s="310" t="s">
        <v>704</v>
      </c>
      <c r="C17" s="309" t="s">
        <v>376</v>
      </c>
      <c r="D17" s="324" t="s">
        <v>700</v>
      </c>
      <c r="E17" s="309" t="s">
        <v>376</v>
      </c>
      <c r="F17" s="324" t="s">
        <v>700</v>
      </c>
      <c r="G17" s="309" t="s">
        <v>376</v>
      </c>
      <c r="H17" s="324" t="s">
        <v>700</v>
      </c>
    </row>
    <row r="18" spans="1:8" s="30" customFormat="1" ht="87.75" customHeight="1" x14ac:dyDescent="0.25">
      <c r="A18" s="359"/>
      <c r="B18" s="157" t="s">
        <v>718</v>
      </c>
      <c r="C18" s="136" t="s">
        <v>376</v>
      </c>
      <c r="D18" s="341" t="s">
        <v>719</v>
      </c>
      <c r="E18" s="136" t="s">
        <v>376</v>
      </c>
      <c r="F18" s="341" t="s">
        <v>735</v>
      </c>
      <c r="G18" s="136" t="s">
        <v>376</v>
      </c>
      <c r="H18" s="342" t="s">
        <v>719</v>
      </c>
    </row>
    <row r="19" spans="1:8" s="30" customFormat="1" ht="73.5" customHeight="1" x14ac:dyDescent="0.25">
      <c r="A19" s="359"/>
      <c r="B19" s="157" t="s">
        <v>705</v>
      </c>
      <c r="C19" s="136" t="s">
        <v>377</v>
      </c>
      <c r="D19" s="326" t="s">
        <v>377</v>
      </c>
      <c r="E19" s="136" t="s">
        <v>377</v>
      </c>
      <c r="F19" s="326" t="s">
        <v>377</v>
      </c>
      <c r="G19" s="136" t="s">
        <v>377</v>
      </c>
      <c r="H19" s="343" t="s">
        <v>377</v>
      </c>
    </row>
    <row r="20" spans="1:8" s="30" customFormat="1" ht="54.75" customHeight="1" x14ac:dyDescent="0.25">
      <c r="A20" s="359"/>
      <c r="B20" s="156" t="s">
        <v>706</v>
      </c>
      <c r="C20" s="58" t="s">
        <v>377</v>
      </c>
      <c r="D20" s="326" t="s">
        <v>377</v>
      </c>
      <c r="E20" s="58" t="s">
        <v>377</v>
      </c>
      <c r="F20" s="326" t="s">
        <v>377</v>
      </c>
      <c r="G20" s="58" t="s">
        <v>377</v>
      </c>
      <c r="H20" s="326" t="s">
        <v>377</v>
      </c>
    </row>
    <row r="21" spans="1:8" s="30" customFormat="1" ht="205.5" customHeight="1" x14ac:dyDescent="0.25">
      <c r="A21" s="360"/>
      <c r="B21" s="159" t="s">
        <v>738</v>
      </c>
      <c r="C21" s="160" t="s">
        <v>376</v>
      </c>
      <c r="D21" s="332" t="s">
        <v>723</v>
      </c>
      <c r="E21" s="160" t="s">
        <v>376</v>
      </c>
      <c r="F21" s="332" t="s">
        <v>737</v>
      </c>
      <c r="G21" s="160" t="s">
        <v>376</v>
      </c>
      <c r="H21" s="332" t="s">
        <v>751</v>
      </c>
    </row>
    <row r="22" spans="1:8" ht="24.95" customHeight="1" x14ac:dyDescent="0.2">
      <c r="A22" s="84" t="s">
        <v>752</v>
      </c>
      <c r="B22" s="59" t="s">
        <v>53</v>
      </c>
      <c r="C22" s="319"/>
      <c r="D22" s="325"/>
      <c r="E22" s="319"/>
      <c r="F22" s="325"/>
      <c r="G22" s="319"/>
      <c r="H22" s="325"/>
    </row>
    <row r="23" spans="1:8" ht="218.25" customHeight="1" x14ac:dyDescent="0.2">
      <c r="A23" s="358" t="s">
        <v>694</v>
      </c>
      <c r="B23" s="337" t="s">
        <v>713</v>
      </c>
      <c r="C23" s="91" t="s">
        <v>376</v>
      </c>
      <c r="D23" s="330" t="s">
        <v>724</v>
      </c>
      <c r="E23" s="91" t="s">
        <v>376</v>
      </c>
      <c r="F23" s="330" t="s">
        <v>739</v>
      </c>
      <c r="G23" s="91" t="s">
        <v>376</v>
      </c>
      <c r="H23" s="330" t="s">
        <v>753</v>
      </c>
    </row>
    <row r="24" spans="1:8" ht="90" customHeight="1" x14ac:dyDescent="0.2">
      <c r="A24" s="359"/>
      <c r="B24" s="316" t="s">
        <v>696</v>
      </c>
      <c r="C24" s="317" t="s">
        <v>376</v>
      </c>
      <c r="D24" s="328" t="s">
        <v>725</v>
      </c>
      <c r="E24" s="317" t="s">
        <v>376</v>
      </c>
      <c r="F24" s="328" t="s">
        <v>740</v>
      </c>
      <c r="G24" s="91" t="s">
        <v>376</v>
      </c>
      <c r="H24" s="328" t="s">
        <v>754</v>
      </c>
    </row>
    <row r="25" spans="1:8" ht="165.75" customHeight="1" x14ac:dyDescent="0.2">
      <c r="A25" s="359"/>
      <c r="B25" s="316" t="s">
        <v>711</v>
      </c>
      <c r="C25" s="317" t="s">
        <v>377</v>
      </c>
      <c r="D25" s="328" t="s">
        <v>377</v>
      </c>
      <c r="E25" s="317" t="s">
        <v>376</v>
      </c>
      <c r="F25" s="328" t="s">
        <v>741</v>
      </c>
      <c r="G25" s="91" t="s">
        <v>378</v>
      </c>
      <c r="H25" s="328" t="s">
        <v>758</v>
      </c>
    </row>
    <row r="26" spans="1:8" ht="114.75" customHeight="1" x14ac:dyDescent="0.2">
      <c r="A26" s="359"/>
      <c r="B26" s="316" t="s">
        <v>710</v>
      </c>
      <c r="C26" s="317" t="s">
        <v>377</v>
      </c>
      <c r="D26" s="328" t="s">
        <v>726</v>
      </c>
      <c r="E26" s="317" t="s">
        <v>377</v>
      </c>
      <c r="F26" s="328" t="s">
        <v>377</v>
      </c>
      <c r="G26" s="91" t="s">
        <v>377</v>
      </c>
      <c r="H26" s="328" t="s">
        <v>377</v>
      </c>
    </row>
    <row r="27" spans="1:8" ht="107.25" customHeight="1" x14ac:dyDescent="0.2">
      <c r="A27" s="360"/>
      <c r="B27" s="316" t="s">
        <v>707</v>
      </c>
      <c r="C27" s="317" t="s">
        <v>376</v>
      </c>
      <c r="D27" s="328" t="s">
        <v>727</v>
      </c>
      <c r="E27" s="317" t="s">
        <v>376</v>
      </c>
      <c r="F27" s="328" t="s">
        <v>743</v>
      </c>
      <c r="G27" s="91" t="s">
        <v>376</v>
      </c>
      <c r="H27" s="328" t="s">
        <v>755</v>
      </c>
    </row>
    <row r="28" spans="1:8" ht="126.75" customHeight="1" x14ac:dyDescent="0.2">
      <c r="A28" s="358" t="s">
        <v>695</v>
      </c>
      <c r="B28" s="315" t="s">
        <v>714</v>
      </c>
      <c r="C28" s="91" t="s">
        <v>376</v>
      </c>
      <c r="D28" s="330" t="s">
        <v>730</v>
      </c>
      <c r="E28" s="91" t="s">
        <v>376</v>
      </c>
      <c r="F28" s="330" t="s">
        <v>747</v>
      </c>
      <c r="G28" s="91" t="s">
        <v>376</v>
      </c>
      <c r="H28" s="330" t="s">
        <v>757</v>
      </c>
    </row>
    <row r="29" spans="1:8" ht="87.75" customHeight="1" x14ac:dyDescent="0.2">
      <c r="A29" s="359"/>
      <c r="B29" s="316" t="s">
        <v>697</v>
      </c>
      <c r="C29" s="317" t="s">
        <v>376</v>
      </c>
      <c r="D29" s="328" t="s">
        <v>728</v>
      </c>
      <c r="E29" s="317" t="s">
        <v>376</v>
      </c>
      <c r="F29" s="328" t="s">
        <v>742</v>
      </c>
      <c r="G29" s="91" t="s">
        <v>378</v>
      </c>
      <c r="H29" s="328" t="s">
        <v>756</v>
      </c>
    </row>
    <row r="30" spans="1:8" ht="388.5" customHeight="1" x14ac:dyDescent="0.2">
      <c r="A30" s="359"/>
      <c r="B30" s="316" t="s">
        <v>709</v>
      </c>
      <c r="C30" s="317" t="s">
        <v>378</v>
      </c>
      <c r="D30" s="339" t="s">
        <v>731</v>
      </c>
      <c r="E30" s="317" t="s">
        <v>376</v>
      </c>
      <c r="F30" s="328" t="s">
        <v>744</v>
      </c>
      <c r="G30" s="91" t="s">
        <v>378</v>
      </c>
      <c r="H30" s="328" t="s">
        <v>759</v>
      </c>
    </row>
    <row r="31" spans="1:8" ht="117" customHeight="1" x14ac:dyDescent="0.2">
      <c r="A31" s="359"/>
      <c r="B31" s="316" t="s">
        <v>708</v>
      </c>
      <c r="C31" s="317" t="s">
        <v>377</v>
      </c>
      <c r="D31" s="328" t="s">
        <v>377</v>
      </c>
      <c r="E31" s="317" t="s">
        <v>377</v>
      </c>
      <c r="F31" s="328" t="s">
        <v>377</v>
      </c>
      <c r="G31" s="91" t="s">
        <v>377</v>
      </c>
      <c r="H31" s="328" t="s">
        <v>377</v>
      </c>
    </row>
    <row r="32" spans="1:8" ht="189" customHeight="1" x14ac:dyDescent="0.2">
      <c r="A32" s="359"/>
      <c r="B32" s="316" t="s">
        <v>707</v>
      </c>
      <c r="C32" s="317" t="s">
        <v>376</v>
      </c>
      <c r="D32" s="329" t="s">
        <v>729</v>
      </c>
      <c r="E32" s="317" t="s">
        <v>376</v>
      </c>
      <c r="F32" s="328" t="s">
        <v>745</v>
      </c>
      <c r="G32" s="91" t="s">
        <v>376</v>
      </c>
      <c r="H32" s="328" t="s">
        <v>760</v>
      </c>
    </row>
    <row r="33" spans="1:8" ht="126" customHeight="1" x14ac:dyDescent="0.2">
      <c r="A33" s="338" t="s">
        <v>698</v>
      </c>
      <c r="B33" s="315" t="s">
        <v>712</v>
      </c>
      <c r="C33" s="91" t="s">
        <v>376</v>
      </c>
      <c r="D33" s="330" t="s">
        <v>732</v>
      </c>
      <c r="E33" s="91" t="s">
        <v>376</v>
      </c>
      <c r="F33" s="330" t="s">
        <v>746</v>
      </c>
      <c r="G33" s="91" t="s">
        <v>376</v>
      </c>
      <c r="H33" s="330" t="s">
        <v>761</v>
      </c>
    </row>
    <row r="34" spans="1:8" ht="24.95" customHeight="1" x14ac:dyDescent="0.2">
      <c r="A34" s="52" t="s">
        <v>54</v>
      </c>
      <c r="B34" s="59" t="s">
        <v>55</v>
      </c>
      <c r="C34" s="319"/>
      <c r="D34" s="325"/>
      <c r="E34" s="319"/>
      <c r="F34" s="325"/>
      <c r="G34" s="319"/>
      <c r="H34" s="325"/>
    </row>
    <row r="35" spans="1:8" ht="48.75" customHeight="1" x14ac:dyDescent="0.2">
      <c r="A35" s="55"/>
      <c r="B35" s="60" t="s">
        <v>56</v>
      </c>
      <c r="C35" s="51"/>
      <c r="D35" s="327"/>
      <c r="E35" s="51"/>
      <c r="F35" s="327"/>
      <c r="G35" s="51"/>
      <c r="H35" s="327"/>
    </row>
    <row r="36" spans="1:8" ht="32.25" customHeight="1" thickBot="1" x14ac:dyDescent="0.25">
      <c r="A36" s="36"/>
      <c r="B36" s="36"/>
      <c r="C36" s="36"/>
      <c r="D36" s="36"/>
      <c r="E36" s="36"/>
      <c r="F36" s="36"/>
      <c r="G36" s="36"/>
      <c r="H36" s="36"/>
    </row>
    <row r="37" spans="1:8" s="37" customFormat="1" ht="16.5" thickBot="1" x14ac:dyDescent="0.3">
      <c r="A37" s="352" t="s">
        <v>34</v>
      </c>
      <c r="B37" s="353"/>
      <c r="C37" s="344" t="s">
        <v>72</v>
      </c>
      <c r="D37" s="345"/>
      <c r="E37" s="344" t="s">
        <v>72</v>
      </c>
      <c r="F37" s="345"/>
      <c r="G37" s="344" t="s">
        <v>72</v>
      </c>
      <c r="H37" s="345"/>
    </row>
    <row r="38" spans="1:8" x14ac:dyDescent="0.2">
      <c r="D38" s="39"/>
    </row>
    <row r="39" spans="1:8" s="43" customFormat="1" ht="15.75" hidden="1" x14ac:dyDescent="0.25">
      <c r="A39" s="61"/>
      <c r="B39" s="62" t="s">
        <v>57</v>
      </c>
      <c r="C39" s="37"/>
      <c r="D39" s="63">
        <f>+D35</f>
        <v>0</v>
      </c>
      <c r="E39" s="61"/>
      <c r="F39" s="63"/>
      <c r="G39" s="61"/>
      <c r="H39" s="63"/>
    </row>
    <row r="40" spans="1:8" s="43" customFormat="1" ht="15.75" hidden="1" x14ac:dyDescent="0.25">
      <c r="A40" s="61"/>
      <c r="B40" s="62" t="s">
        <v>58</v>
      </c>
      <c r="C40" s="37"/>
      <c r="D40" s="65" t="e">
        <f>+ROUND(IF(D39&lt;=VLOOKUP($B$59,formula,2,FALSE),800*(1-((VLOOKUP($B$59,formula,2,FALSE)-D39)/VLOOKUP($B$59,formula,2,FALSE))),800*(1-2*(ABS(VLOOKUP($B$59,formula,2,FALSE)-D39)/VLOOKUP($B$59,formula,2,FALSE)))),3)</f>
        <v>#DIV/0!</v>
      </c>
      <c r="E40" s="65"/>
      <c r="F40" s="65"/>
      <c r="G40" s="65"/>
      <c r="H40" s="65"/>
    </row>
    <row r="41" spans="1:8" s="43" customFormat="1" ht="15.75" hidden="1" x14ac:dyDescent="0.25">
      <c r="A41" s="61"/>
      <c r="B41" s="62" t="s">
        <v>379</v>
      </c>
      <c r="C41" s="37"/>
      <c r="D41" s="61" t="e">
        <f>+#REF!</f>
        <v>#REF!</v>
      </c>
      <c r="E41" s="61"/>
      <c r="F41" s="61"/>
      <c r="G41" s="61"/>
      <c r="H41" s="61"/>
    </row>
    <row r="42" spans="1:8" s="43" customFormat="1" ht="15.75" hidden="1" x14ac:dyDescent="0.25">
      <c r="A42" s="61"/>
      <c r="B42" s="62" t="s">
        <v>59</v>
      </c>
      <c r="C42" s="37"/>
      <c r="D42" s="66" t="e">
        <f>SUM(D40:D41)</f>
        <v>#DIV/0!</v>
      </c>
      <c r="E42" s="61"/>
      <c r="F42" s="66"/>
      <c r="G42" s="61"/>
      <c r="H42" s="66"/>
    </row>
    <row r="43" spans="1:8" s="43" customFormat="1" ht="18" hidden="1" x14ac:dyDescent="0.25">
      <c r="A43" s="61"/>
      <c r="B43" s="62" t="s">
        <v>60</v>
      </c>
      <c r="C43" s="67"/>
      <c r="D43" s="68"/>
      <c r="E43" s="68"/>
      <c r="F43" s="68"/>
      <c r="G43" s="68"/>
      <c r="H43" s="68"/>
    </row>
    <row r="44" spans="1:8" s="43" customFormat="1" ht="15.75" hidden="1" x14ac:dyDescent="0.25">
      <c r="A44" s="61"/>
      <c r="B44" s="62"/>
      <c r="C44" s="41"/>
      <c r="D44" s="69"/>
      <c r="E44" s="70"/>
      <c r="F44" s="69"/>
      <c r="G44" s="70"/>
      <c r="H44" s="69"/>
    </row>
    <row r="45" spans="1:8" s="43" customFormat="1" ht="18" hidden="1" x14ac:dyDescent="0.25">
      <c r="A45" s="55" t="s">
        <v>61</v>
      </c>
      <c r="B45" s="83">
        <v>581809201</v>
      </c>
      <c r="C45" s="41"/>
      <c r="D45" s="41"/>
      <c r="E45" s="70"/>
      <c r="F45" s="70"/>
      <c r="G45" s="70"/>
      <c r="H45" s="70"/>
    </row>
    <row r="46" spans="1:8" s="43" customFormat="1" ht="15.75" hidden="1" x14ac:dyDescent="0.25">
      <c r="A46" s="38"/>
      <c r="B46" s="72"/>
      <c r="C46" s="41"/>
      <c r="D46" s="41"/>
      <c r="E46" s="70"/>
      <c r="F46" s="70"/>
      <c r="G46" s="70"/>
      <c r="H46" s="70"/>
    </row>
    <row r="47" spans="1:8" s="43" customFormat="1" ht="18" hidden="1" x14ac:dyDescent="0.25">
      <c r="A47" s="55" t="s">
        <v>68</v>
      </c>
      <c r="B47" s="86">
        <f>+MAX(C39:H39)</f>
        <v>0</v>
      </c>
      <c r="C47" s="41"/>
      <c r="D47" s="41"/>
      <c r="E47" s="70"/>
      <c r="F47" s="70"/>
      <c r="G47" s="70"/>
      <c r="H47" s="70"/>
    </row>
    <row r="48" spans="1:8" s="43" customFormat="1" ht="15.75" hidden="1" x14ac:dyDescent="0.25">
      <c r="A48" s="38"/>
      <c r="B48" s="72"/>
      <c r="C48" s="41"/>
      <c r="D48" s="41"/>
      <c r="E48" s="70"/>
      <c r="F48" s="70"/>
      <c r="G48" s="70"/>
      <c r="H48" s="70"/>
    </row>
    <row r="49" spans="1:8" s="43" customFormat="1" ht="15.75" hidden="1" x14ac:dyDescent="0.25">
      <c r="A49" s="55" t="s">
        <v>62</v>
      </c>
      <c r="B49" s="73" t="s">
        <v>63</v>
      </c>
      <c r="C49" s="41"/>
      <c r="D49" s="64"/>
      <c r="E49" s="70"/>
      <c r="F49" s="70"/>
      <c r="G49" s="70"/>
      <c r="H49" s="70"/>
    </row>
    <row r="50" spans="1:8" s="43" customFormat="1" ht="18" hidden="1" x14ac:dyDescent="0.25">
      <c r="A50" s="55">
        <v>1</v>
      </c>
      <c r="B50" s="74">
        <f>+AVERAGE(D39:H39)</f>
        <v>0</v>
      </c>
      <c r="C50" s="41"/>
      <c r="D50" s="41"/>
      <c r="E50" s="70"/>
      <c r="F50" s="70"/>
      <c r="G50" s="70"/>
      <c r="H50" s="70"/>
    </row>
    <row r="51" spans="1:8" s="43" customFormat="1" ht="18" hidden="1" x14ac:dyDescent="0.25">
      <c r="A51" s="55">
        <v>2</v>
      </c>
      <c r="B51" s="74">
        <f>+(B50+B47)/2</f>
        <v>0</v>
      </c>
      <c r="C51" s="41"/>
      <c r="D51" s="41"/>
      <c r="E51" s="70"/>
      <c r="F51" s="70"/>
      <c r="G51" s="70"/>
      <c r="H51" s="70"/>
    </row>
    <row r="52" spans="1:8" s="43" customFormat="1" ht="18" hidden="1" x14ac:dyDescent="0.25">
      <c r="A52" s="55">
        <v>3</v>
      </c>
      <c r="B52" s="74" t="e">
        <f>+GEOMEAN(D39:H39,B45)</f>
        <v>#NUM!</v>
      </c>
      <c r="C52" s="70"/>
      <c r="D52" s="41"/>
      <c r="E52" s="41"/>
      <c r="F52" s="41"/>
      <c r="G52" s="41"/>
      <c r="H52" s="41"/>
    </row>
    <row r="53" spans="1:8" s="43" customFormat="1" ht="15.75" hidden="1" x14ac:dyDescent="0.25">
      <c r="A53" s="166"/>
      <c r="B53" s="72"/>
      <c r="C53" s="70"/>
      <c r="D53" s="41"/>
      <c r="E53" s="41"/>
      <c r="F53" s="41"/>
      <c r="G53" s="41"/>
      <c r="H53" s="41"/>
    </row>
    <row r="54" spans="1:8" s="43" customFormat="1" ht="18" hidden="1" x14ac:dyDescent="0.25">
      <c r="A54" s="55" t="s">
        <v>64</v>
      </c>
      <c r="B54" s="75">
        <f>+COUNT(C39:H39)</f>
        <v>1</v>
      </c>
      <c r="C54" s="70"/>
      <c r="D54" s="41"/>
      <c r="E54" s="41"/>
      <c r="F54" s="70"/>
      <c r="G54" s="70"/>
      <c r="H54" s="70"/>
    </row>
    <row r="55" spans="1:8" s="43" customFormat="1" ht="18" hidden="1" x14ac:dyDescent="0.25">
      <c r="A55" s="55" t="s">
        <v>65</v>
      </c>
      <c r="B55" s="76">
        <f>+IF(AND(1&lt;=B54,B54&lt;=3),1,IF(AND(4&lt;=B54,B54&lt;=6),2,IF(AND(7&lt;=B54,B54&lt;=10),3,"NO APLICA")))</f>
        <v>1</v>
      </c>
      <c r="C55" s="70"/>
      <c r="D55" s="41"/>
      <c r="E55" s="41"/>
      <c r="F55" s="70"/>
      <c r="G55" s="70"/>
      <c r="H55" s="70"/>
    </row>
    <row r="56" spans="1:8" s="43" customFormat="1" ht="18" hidden="1" x14ac:dyDescent="0.25">
      <c r="A56" s="38"/>
      <c r="B56" s="77"/>
      <c r="C56" s="70"/>
      <c r="D56" s="41"/>
      <c r="E56" s="41"/>
      <c r="F56" s="70"/>
      <c r="G56" s="70"/>
      <c r="H56" s="70"/>
    </row>
    <row r="57" spans="1:8" s="43" customFormat="1" ht="18" hidden="1" x14ac:dyDescent="0.25">
      <c r="A57" s="55" t="s">
        <v>66</v>
      </c>
      <c r="B57" s="78">
        <v>3723.42</v>
      </c>
      <c r="C57" s="70"/>
      <c r="D57" s="41"/>
      <c r="E57" s="41"/>
      <c r="F57" s="70"/>
      <c r="G57" s="70"/>
      <c r="H57" s="70"/>
    </row>
    <row r="58" spans="1:8" s="43" customFormat="1" ht="18" hidden="1" x14ac:dyDescent="0.25">
      <c r="A58" s="55" t="s">
        <v>67</v>
      </c>
      <c r="B58" s="79">
        <f>+MOD(B57,INT(B57))</f>
        <v>0.42000000000007276</v>
      </c>
      <c r="C58" s="70"/>
      <c r="D58" s="41"/>
      <c r="E58" s="41"/>
      <c r="F58" s="70"/>
      <c r="G58" s="70"/>
      <c r="H58" s="70"/>
    </row>
    <row r="59" spans="1:8" s="43" customFormat="1" ht="18" hidden="1" x14ac:dyDescent="0.25">
      <c r="A59" s="55" t="s">
        <v>62</v>
      </c>
      <c r="B59" s="85">
        <f>+IF(AND(0&lt;=B58,B58&lt;=0.33),1,IF(AND(0.34&lt;=B58,B58&lt;=0.66),2,IF(AND(0.67&lt;=B58,B58&lt;=0.99),3,"NO APLICA")))</f>
        <v>2</v>
      </c>
      <c r="C59" s="70"/>
      <c r="D59" s="41"/>
      <c r="E59" s="41"/>
      <c r="F59" s="70"/>
      <c r="G59" s="70"/>
      <c r="H59" s="70"/>
    </row>
    <row r="60" spans="1:8" x14ac:dyDescent="0.2">
      <c r="D60" s="39"/>
    </row>
    <row r="61" spans="1:8" x14ac:dyDescent="0.2">
      <c r="C61" s="39"/>
      <c r="E61" s="40"/>
      <c r="G61" s="40"/>
    </row>
    <row r="62" spans="1:8" ht="15.75" x14ac:dyDescent="0.2">
      <c r="B62" s="32" t="s">
        <v>35</v>
      </c>
      <c r="C62" s="39"/>
      <c r="E62" s="40"/>
      <c r="G62" s="40"/>
    </row>
    <row r="63" spans="1:8" x14ac:dyDescent="0.2">
      <c r="C63" s="39"/>
      <c r="E63" s="40"/>
      <c r="G63" s="40"/>
    </row>
    <row r="64" spans="1:8" x14ac:dyDescent="0.2">
      <c r="C64" s="39"/>
      <c r="E64" s="40"/>
      <c r="G64" s="40"/>
    </row>
    <row r="65" spans="1:20" x14ac:dyDescent="0.2">
      <c r="C65" s="39"/>
      <c r="E65" s="40"/>
      <c r="G65" s="40"/>
    </row>
    <row r="66" spans="1:20" ht="15.75" x14ac:dyDescent="0.2">
      <c r="B66" s="41"/>
      <c r="E66" s="40"/>
      <c r="G66" s="40"/>
    </row>
    <row r="67" spans="1:20" ht="15.75" x14ac:dyDescent="0.2">
      <c r="B67" s="42" t="s">
        <v>36</v>
      </c>
      <c r="C67" s="39"/>
      <c r="E67" s="40"/>
      <c r="G67" s="40"/>
    </row>
    <row r="68" spans="1:20" ht="15.75" x14ac:dyDescent="0.25">
      <c r="B68" s="43" t="s">
        <v>380</v>
      </c>
      <c r="C68" s="39"/>
      <c r="E68" s="40"/>
      <c r="G68" s="40"/>
    </row>
    <row r="69" spans="1:20" ht="15.75" x14ac:dyDescent="0.25">
      <c r="B69" s="43"/>
      <c r="C69" s="39"/>
      <c r="E69" s="40"/>
      <c r="G69" s="40"/>
    </row>
    <row r="70" spans="1:20" ht="15.75" x14ac:dyDescent="0.25">
      <c r="B70" s="43"/>
      <c r="C70" s="39"/>
      <c r="E70" s="40"/>
      <c r="G70" s="40"/>
    </row>
    <row r="71" spans="1:20" ht="15.75" x14ac:dyDescent="0.25">
      <c r="B71" s="43"/>
      <c r="C71" s="39"/>
      <c r="E71" s="40"/>
      <c r="G71" s="40"/>
    </row>
    <row r="72" spans="1:20" ht="15.75" x14ac:dyDescent="0.25">
      <c r="B72" s="43"/>
      <c r="C72" s="39"/>
      <c r="E72" s="40"/>
      <c r="G72" s="40"/>
    </row>
    <row r="73" spans="1:20" ht="15.75" x14ac:dyDescent="0.2">
      <c r="B73" s="42" t="s">
        <v>762</v>
      </c>
      <c r="C73" s="39"/>
      <c r="E73" s="40"/>
      <c r="G73" s="40"/>
    </row>
    <row r="74" spans="1:20" ht="15.75" x14ac:dyDescent="0.25">
      <c r="B74" s="43" t="s">
        <v>380</v>
      </c>
      <c r="C74" s="39"/>
      <c r="E74" s="40"/>
      <c r="G74" s="40"/>
    </row>
    <row r="75" spans="1:20" x14ac:dyDescent="0.2">
      <c r="C75" s="39"/>
      <c r="E75" s="40"/>
      <c r="G75" s="40"/>
    </row>
    <row r="76" spans="1:20" x14ac:dyDescent="0.2">
      <c r="C76" s="39"/>
      <c r="E76" s="40"/>
      <c r="G76" s="40"/>
    </row>
    <row r="77" spans="1:20" x14ac:dyDescent="0.2">
      <c r="C77" s="39"/>
      <c r="E77" s="40"/>
      <c r="G77" s="40"/>
    </row>
    <row r="78" spans="1:20" x14ac:dyDescent="0.2">
      <c r="C78" s="39"/>
      <c r="E78" s="40"/>
      <c r="G78" s="40"/>
    </row>
    <row r="79" spans="1:20" s="90" customFormat="1" ht="15.75" x14ac:dyDescent="0.2">
      <c r="A79" s="92"/>
      <c r="B79" s="42" t="s">
        <v>381</v>
      </c>
      <c r="C79" s="61"/>
      <c r="D79" s="93"/>
      <c r="E79" s="39"/>
      <c r="F79" s="39"/>
      <c r="G79" s="39"/>
      <c r="H79" s="39"/>
      <c r="I79" s="93"/>
      <c r="J79" s="39"/>
      <c r="K79" s="39"/>
      <c r="L79" s="39"/>
      <c r="M79" s="39"/>
      <c r="N79" s="39"/>
      <c r="O79" s="39"/>
      <c r="P79" s="39"/>
      <c r="Q79" s="39"/>
      <c r="R79" s="39"/>
      <c r="S79" s="39"/>
      <c r="T79" s="39"/>
    </row>
    <row r="80" spans="1:20" s="90" customFormat="1" ht="15.75" x14ac:dyDescent="0.25">
      <c r="A80" s="71"/>
      <c r="B80" s="43" t="s">
        <v>380</v>
      </c>
      <c r="C80" s="61"/>
      <c r="D80" s="93"/>
      <c r="E80" s="39"/>
      <c r="F80" s="39"/>
      <c r="G80" s="39"/>
      <c r="H80" s="39"/>
      <c r="I80" s="93"/>
      <c r="J80" s="39"/>
      <c r="K80" s="39"/>
      <c r="L80" s="39"/>
      <c r="M80" s="39"/>
      <c r="N80" s="39"/>
      <c r="O80" s="39"/>
      <c r="P80" s="39"/>
      <c r="Q80" s="39"/>
      <c r="R80" s="39"/>
      <c r="S80" s="39"/>
      <c r="T80" s="39"/>
    </row>
    <row r="81" spans="1:20" s="90" customFormat="1" ht="15.75" x14ac:dyDescent="0.25">
      <c r="A81" s="71"/>
      <c r="B81" s="43"/>
      <c r="C81" s="61"/>
      <c r="D81" s="93"/>
      <c r="E81" s="39"/>
      <c r="F81" s="39"/>
      <c r="G81" s="39"/>
      <c r="H81" s="39"/>
      <c r="I81" s="93"/>
      <c r="J81" s="39"/>
      <c r="K81" s="39"/>
      <c r="L81" s="39"/>
      <c r="M81" s="39"/>
      <c r="N81" s="39"/>
      <c r="O81" s="39"/>
      <c r="P81" s="39"/>
      <c r="Q81" s="39"/>
      <c r="R81" s="39"/>
      <c r="S81" s="39"/>
      <c r="T81" s="39"/>
    </row>
    <row r="82" spans="1:20" s="90" customFormat="1" ht="15.75" x14ac:dyDescent="0.25">
      <c r="A82" s="71"/>
      <c r="B82" s="43"/>
      <c r="C82" s="61"/>
      <c r="D82" s="93"/>
      <c r="E82" s="39"/>
      <c r="F82" s="39"/>
      <c r="G82" s="39"/>
      <c r="H82" s="39"/>
      <c r="I82" s="93"/>
      <c r="J82" s="39"/>
      <c r="K82" s="39"/>
      <c r="L82" s="39"/>
      <c r="M82" s="39"/>
      <c r="N82" s="39"/>
      <c r="O82" s="39"/>
      <c r="P82" s="39"/>
      <c r="Q82" s="39"/>
      <c r="R82" s="39"/>
      <c r="S82" s="39"/>
      <c r="T82" s="39"/>
    </row>
    <row r="83" spans="1:20" s="90" customFormat="1" ht="15.75" x14ac:dyDescent="0.25">
      <c r="A83" s="71"/>
      <c r="B83" s="43"/>
      <c r="C83" s="61"/>
      <c r="D83" s="93"/>
      <c r="E83" s="39"/>
      <c r="F83" s="39"/>
      <c r="G83" s="39"/>
      <c r="H83" s="39"/>
      <c r="I83" s="93"/>
      <c r="J83" s="39"/>
      <c r="K83" s="39"/>
      <c r="L83" s="39"/>
      <c r="M83" s="39"/>
      <c r="N83" s="39"/>
      <c r="O83" s="39"/>
      <c r="P83" s="39"/>
      <c r="Q83" s="39"/>
      <c r="R83" s="39"/>
      <c r="S83" s="39"/>
      <c r="T83" s="39"/>
    </row>
    <row r="84" spans="1:20" s="90" customFormat="1" ht="15.75" x14ac:dyDescent="0.25">
      <c r="A84" s="71"/>
      <c r="B84" s="43"/>
      <c r="C84" s="61"/>
      <c r="D84" s="93"/>
      <c r="E84" s="39"/>
      <c r="F84" s="39"/>
      <c r="G84" s="39"/>
      <c r="H84" s="39"/>
      <c r="I84" s="93"/>
      <c r="J84" s="39"/>
      <c r="K84" s="39"/>
      <c r="L84" s="39"/>
      <c r="M84" s="39"/>
      <c r="N84" s="39"/>
      <c r="O84" s="39"/>
      <c r="P84" s="39"/>
      <c r="Q84" s="39"/>
      <c r="R84" s="39"/>
      <c r="S84" s="39"/>
      <c r="T84" s="39"/>
    </row>
    <row r="85" spans="1:20" ht="15.75" x14ac:dyDescent="0.2">
      <c r="B85" s="42" t="s">
        <v>37</v>
      </c>
      <c r="D85" s="42"/>
      <c r="E85" s="42"/>
      <c r="F85" s="42"/>
      <c r="G85" s="42"/>
      <c r="H85" s="42"/>
    </row>
    <row r="86" spans="1:20" ht="15.75" x14ac:dyDescent="0.25">
      <c r="B86" s="43" t="s">
        <v>38</v>
      </c>
      <c r="D86" s="44"/>
      <c r="E86" s="44"/>
      <c r="F86" s="43"/>
      <c r="G86" s="44"/>
      <c r="H86" s="43"/>
    </row>
    <row r="87" spans="1:20" ht="15.75" x14ac:dyDescent="0.25">
      <c r="B87" s="43" t="s">
        <v>39</v>
      </c>
      <c r="D87" s="44"/>
      <c r="E87" s="44"/>
      <c r="F87" s="43"/>
      <c r="G87" s="44"/>
      <c r="H87" s="43"/>
    </row>
    <row r="88" spans="1:20" ht="14.25" customHeight="1" x14ac:dyDescent="0.25">
      <c r="B88" s="43"/>
      <c r="C88" s="44"/>
      <c r="D88" s="44"/>
      <c r="E88" s="43"/>
      <c r="F88" s="43"/>
      <c r="G88" s="43"/>
      <c r="H88" s="43"/>
    </row>
    <row r="93" spans="1:20" s="39" customFormat="1" x14ac:dyDescent="0.25">
      <c r="A93" s="38"/>
      <c r="C93" s="40"/>
      <c r="D93" s="40"/>
    </row>
    <row r="94" spans="1:20" s="39" customFormat="1" x14ac:dyDescent="0.25">
      <c r="A94" s="38"/>
      <c r="C94" s="40"/>
      <c r="D94" s="40"/>
    </row>
    <row r="95" spans="1:20" s="39" customFormat="1" x14ac:dyDescent="0.25">
      <c r="A95" s="38"/>
      <c r="C95" s="40"/>
      <c r="D95" s="40"/>
    </row>
    <row r="96" spans="1:20" s="39" customFormat="1" x14ac:dyDescent="0.25">
      <c r="A96" s="38"/>
      <c r="C96" s="40"/>
      <c r="D96" s="40"/>
    </row>
    <row r="97" spans="1:4" s="39" customFormat="1" x14ac:dyDescent="0.25">
      <c r="A97" s="38"/>
      <c r="C97" s="40"/>
      <c r="D97" s="40"/>
    </row>
  </sheetData>
  <mergeCells count="22">
    <mergeCell ref="A6:B6"/>
    <mergeCell ref="A1:B1"/>
    <mergeCell ref="A2:B2"/>
    <mergeCell ref="A3:B3"/>
    <mergeCell ref="A4:B4"/>
    <mergeCell ref="A5:B5"/>
    <mergeCell ref="A37:B37"/>
    <mergeCell ref="C37:D37"/>
    <mergeCell ref="A7:B7"/>
    <mergeCell ref="A9:A11"/>
    <mergeCell ref="B9:B10"/>
    <mergeCell ref="C9:D9"/>
    <mergeCell ref="A14:A21"/>
    <mergeCell ref="A23:A27"/>
    <mergeCell ref="A28:A32"/>
    <mergeCell ref="G37:H37"/>
    <mergeCell ref="G10:H10"/>
    <mergeCell ref="G9:H9"/>
    <mergeCell ref="E9:F9"/>
    <mergeCell ref="C10:D10"/>
    <mergeCell ref="E10:F10"/>
    <mergeCell ref="E37:F37"/>
  </mergeCells>
  <conditionalFormatting sqref="C15:F16 C24:D24 C19:E19 C17:E17 C18:F18 F25:F27 C25:C33 E25:E33 D33 D25:D27 C20:F21 C14:H14">
    <cfRule type="cellIs" dxfId="168" priority="675" operator="equal">
      <formula>"NO"</formula>
    </cfRule>
  </conditionalFormatting>
  <conditionalFormatting sqref="C37:D37">
    <cfRule type="cellIs" dxfId="167" priority="674" operator="equal">
      <formula>"NO HABIL"</formula>
    </cfRule>
  </conditionalFormatting>
  <conditionalFormatting sqref="H15:H16">
    <cfRule type="cellIs" dxfId="166" priority="671" operator="equal">
      <formula>"NO"</formula>
    </cfRule>
  </conditionalFormatting>
  <conditionalFormatting sqref="C22:H22">
    <cfRule type="cellIs" dxfId="165" priority="669" operator="equal">
      <formula>"NO"</formula>
    </cfRule>
  </conditionalFormatting>
  <conditionalFormatting sqref="C35">
    <cfRule type="cellIs" dxfId="164" priority="668" operator="equal">
      <formula>"NO"</formula>
    </cfRule>
  </conditionalFormatting>
  <conditionalFormatting sqref="C34:F34">
    <cfRule type="cellIs" dxfId="163" priority="667" operator="equal">
      <formula>"NO"</formula>
    </cfRule>
  </conditionalFormatting>
  <conditionalFormatting sqref="G34:H34">
    <cfRule type="cellIs" dxfId="162" priority="665" operator="equal">
      <formula>"NO"</formula>
    </cfRule>
  </conditionalFormatting>
  <conditionalFormatting sqref="D35">
    <cfRule type="cellIs" dxfId="161" priority="662" operator="equal">
      <formula>"NO"</formula>
    </cfRule>
  </conditionalFormatting>
  <conditionalFormatting sqref="E35">
    <cfRule type="cellIs" dxfId="160" priority="661" operator="equal">
      <formula>"NO"</formula>
    </cfRule>
  </conditionalFormatting>
  <conditionalFormatting sqref="G35">
    <cfRule type="cellIs" dxfId="159" priority="660" operator="equal">
      <formula>"NO"</formula>
    </cfRule>
  </conditionalFormatting>
  <conditionalFormatting sqref="C43 E43:G43">
    <cfRule type="cellIs" dxfId="158" priority="646" operator="equal">
      <formula>1</formula>
    </cfRule>
  </conditionalFormatting>
  <conditionalFormatting sqref="E37:F37">
    <cfRule type="cellIs" dxfId="157" priority="345" operator="equal">
      <formula>"NO HABIL"</formula>
    </cfRule>
  </conditionalFormatting>
  <conditionalFormatting sqref="G37:H37">
    <cfRule type="cellIs" dxfId="156" priority="344" operator="equal">
      <formula>"NO HABIL"</formula>
    </cfRule>
  </conditionalFormatting>
  <conditionalFormatting sqref="F35">
    <cfRule type="cellIs" dxfId="155" priority="233" operator="equal">
      <formula>"NO"</formula>
    </cfRule>
  </conditionalFormatting>
  <conditionalFormatting sqref="H35">
    <cfRule type="cellIs" dxfId="154" priority="232" operator="equal">
      <formula>"NO"</formula>
    </cfRule>
  </conditionalFormatting>
  <conditionalFormatting sqref="G17:G18">
    <cfRule type="cellIs" dxfId="153" priority="220" operator="equal">
      <formula>"NO"</formula>
    </cfRule>
  </conditionalFormatting>
  <conditionalFormatting sqref="G20:G21">
    <cfRule type="cellIs" dxfId="152" priority="214" operator="equal">
      <formula>"NO"</formula>
    </cfRule>
  </conditionalFormatting>
  <conditionalFormatting sqref="C23">
    <cfRule type="cellIs" dxfId="151" priority="212" operator="equal">
      <formula>"NO"</formula>
    </cfRule>
  </conditionalFormatting>
  <conditionalFormatting sqref="E23:E24">
    <cfRule type="cellIs" dxfId="150" priority="201" operator="equal">
      <formula>"NO"</formula>
    </cfRule>
  </conditionalFormatting>
  <conditionalFormatting sqref="G23">
    <cfRule type="cellIs" dxfId="149" priority="194" operator="equal">
      <formula>"NO"</formula>
    </cfRule>
  </conditionalFormatting>
  <conditionalFormatting sqref="H18">
    <cfRule type="cellIs" dxfId="148" priority="149" operator="equal">
      <formula>"NO"</formula>
    </cfRule>
  </conditionalFormatting>
  <conditionalFormatting sqref="D23">
    <cfRule type="cellIs" dxfId="147" priority="120" operator="equal">
      <formula>"NO"</formula>
    </cfRule>
  </conditionalFormatting>
  <conditionalFormatting sqref="D28 D31">
    <cfRule type="cellIs" dxfId="146" priority="117" operator="equal">
      <formula>"NO"</formula>
    </cfRule>
  </conditionalFormatting>
  <conditionalFormatting sqref="F28 F31">
    <cfRule type="cellIs" dxfId="145" priority="113" operator="equal">
      <formula>"NO"</formula>
    </cfRule>
  </conditionalFormatting>
  <conditionalFormatting sqref="D43">
    <cfRule type="cellIs" dxfId="144" priority="104" operator="equal">
      <formula>1</formula>
    </cfRule>
  </conditionalFormatting>
  <conditionalFormatting sqref="H43">
    <cfRule type="cellIs" dxfId="143" priority="103" operator="equal">
      <formula>1</formula>
    </cfRule>
  </conditionalFormatting>
  <conditionalFormatting sqref="H20">
    <cfRule type="cellIs" dxfId="142" priority="92" operator="equal">
      <formula>"NO"</formula>
    </cfRule>
  </conditionalFormatting>
  <conditionalFormatting sqref="H19">
    <cfRule type="cellIs" dxfId="141" priority="91" operator="equal">
      <formula>"NO"</formula>
    </cfRule>
  </conditionalFormatting>
  <conditionalFormatting sqref="F19">
    <cfRule type="cellIs" dxfId="140" priority="90" operator="equal">
      <formula>"NO"</formula>
    </cfRule>
  </conditionalFormatting>
  <conditionalFormatting sqref="G15">
    <cfRule type="cellIs" dxfId="139" priority="89" operator="equal">
      <formula>"NO"</formula>
    </cfRule>
  </conditionalFormatting>
  <conditionalFormatting sqref="G16">
    <cfRule type="cellIs" dxfId="138" priority="88" operator="equal">
      <formula>"NO"</formula>
    </cfRule>
  </conditionalFormatting>
  <conditionalFormatting sqref="G29">
    <cfRule type="cellIs" dxfId="137" priority="55" operator="equal">
      <formula>"NO"</formula>
    </cfRule>
  </conditionalFormatting>
  <conditionalFormatting sqref="D29">
    <cfRule type="cellIs" dxfId="136" priority="78" operator="equal">
      <formula>"NO"</formula>
    </cfRule>
  </conditionalFormatting>
  <conditionalFormatting sqref="D30">
    <cfRule type="cellIs" dxfId="135" priority="77" operator="equal">
      <formula>"NO"</formula>
    </cfRule>
  </conditionalFormatting>
  <conditionalFormatting sqref="D32">
    <cfRule type="cellIs" dxfId="134" priority="76" operator="equal">
      <formula>"NO"</formula>
    </cfRule>
  </conditionalFormatting>
  <conditionalFormatting sqref="G19">
    <cfRule type="cellIs" dxfId="133" priority="69" operator="equal">
      <formula>"NO"</formula>
    </cfRule>
  </conditionalFormatting>
  <conditionalFormatting sqref="G24">
    <cfRule type="cellIs" dxfId="132" priority="67" operator="equal">
      <formula>"NO"</formula>
    </cfRule>
  </conditionalFormatting>
  <conditionalFormatting sqref="G25">
    <cfRule type="cellIs" dxfId="131" priority="63" operator="equal">
      <formula>"NO"</formula>
    </cfRule>
  </conditionalFormatting>
  <conditionalFormatting sqref="G26">
    <cfRule type="cellIs" dxfId="130" priority="61" operator="equal">
      <formula>"NO"</formula>
    </cfRule>
  </conditionalFormatting>
  <conditionalFormatting sqref="G27">
    <cfRule type="cellIs" dxfId="129" priority="59" operator="equal">
      <formula>"NO"</formula>
    </cfRule>
  </conditionalFormatting>
  <conditionalFormatting sqref="G28">
    <cfRule type="cellIs" dxfId="128" priority="57" operator="equal">
      <formula>"NO"</formula>
    </cfRule>
  </conditionalFormatting>
  <conditionalFormatting sqref="G30">
    <cfRule type="cellIs" dxfId="127" priority="51" operator="equal">
      <formula>"NO"</formula>
    </cfRule>
  </conditionalFormatting>
  <conditionalFormatting sqref="G31">
    <cfRule type="cellIs" dxfId="126" priority="49" operator="equal">
      <formula>"NO"</formula>
    </cfRule>
  </conditionalFormatting>
  <conditionalFormatting sqref="G32">
    <cfRule type="cellIs" dxfId="125" priority="47" operator="equal">
      <formula>"NO"</formula>
    </cfRule>
  </conditionalFormatting>
  <conditionalFormatting sqref="G33">
    <cfRule type="cellIs" dxfId="124" priority="35" operator="equal">
      <formula>"NO"</formula>
    </cfRule>
  </conditionalFormatting>
  <conditionalFormatting sqref="F24">
    <cfRule type="cellIs" dxfId="123" priority="25" operator="equal">
      <formula>"NO"</formula>
    </cfRule>
  </conditionalFormatting>
  <conditionalFormatting sqref="F29">
    <cfRule type="cellIs" dxfId="122" priority="24" operator="equal">
      <formula>"NO"</formula>
    </cfRule>
  </conditionalFormatting>
  <conditionalFormatting sqref="F30">
    <cfRule type="cellIs" dxfId="121" priority="22" operator="equal">
      <formula>"NO"</formula>
    </cfRule>
  </conditionalFormatting>
  <conditionalFormatting sqref="F32">
    <cfRule type="cellIs" dxfId="120" priority="21" operator="equal">
      <formula>"NO"</formula>
    </cfRule>
  </conditionalFormatting>
  <conditionalFormatting sqref="F17">
    <cfRule type="cellIs" dxfId="119" priority="13" operator="equal">
      <formula>"NO"</formula>
    </cfRule>
  </conditionalFormatting>
  <conditionalFormatting sqref="F23">
    <cfRule type="cellIs" dxfId="118" priority="12" operator="equal">
      <formula>"NO"</formula>
    </cfRule>
  </conditionalFormatting>
  <conditionalFormatting sqref="F33">
    <cfRule type="cellIs" dxfId="117" priority="11" operator="equal">
      <formula>"NO"</formula>
    </cfRule>
  </conditionalFormatting>
  <conditionalFormatting sqref="H17">
    <cfRule type="cellIs" dxfId="116" priority="10" operator="equal">
      <formula>"NO"</formula>
    </cfRule>
  </conditionalFormatting>
  <conditionalFormatting sqref="H21">
    <cfRule type="cellIs" dxfId="115" priority="9" operator="equal">
      <formula>"NO"</formula>
    </cfRule>
  </conditionalFormatting>
  <conditionalFormatting sqref="H25:H27">
    <cfRule type="cellIs" dxfId="114" priority="8" operator="equal">
      <formula>"NO"</formula>
    </cfRule>
  </conditionalFormatting>
  <conditionalFormatting sqref="H28 H31">
    <cfRule type="cellIs" dxfId="113" priority="7" operator="equal">
      <formula>"NO"</formula>
    </cfRule>
  </conditionalFormatting>
  <conditionalFormatting sqref="H24">
    <cfRule type="cellIs" dxfId="112" priority="6" operator="equal">
      <formula>"NO"</formula>
    </cfRule>
  </conditionalFormatting>
  <conditionalFormatting sqref="H29">
    <cfRule type="cellIs" dxfId="111" priority="5" operator="equal">
      <formula>"NO"</formula>
    </cfRule>
  </conditionalFormatting>
  <conditionalFormatting sqref="H30">
    <cfRule type="cellIs" dxfId="110" priority="4" operator="equal">
      <formula>"NO"</formula>
    </cfRule>
  </conditionalFormatting>
  <conditionalFormatting sqref="H32">
    <cfRule type="cellIs" dxfId="109" priority="3" operator="equal">
      <formula>"NO"</formula>
    </cfRule>
  </conditionalFormatting>
  <conditionalFormatting sqref="H23">
    <cfRule type="cellIs" dxfId="108" priority="2" operator="equal">
      <formula>"NO"</formula>
    </cfRule>
  </conditionalFormatting>
  <conditionalFormatting sqref="H33">
    <cfRule type="cellIs" dxfId="107" priority="1" operator="equal">
      <formula>"NO"</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5"/>
  <sheetViews>
    <sheetView view="pageBreakPreview" zoomScale="90" zoomScaleNormal="90" zoomScaleSheetLayoutView="90" workbookViewId="0">
      <pane xSplit="5" ySplit="3" topLeftCell="F4" activePane="bottomRight" state="frozen"/>
      <selection pane="topRight" activeCell="F1" sqref="F1"/>
      <selection pane="bottomLeft" activeCell="A4" sqref="A4"/>
      <selection pane="bottomRight" activeCell="O49" sqref="O49"/>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 min="14" max="14" width="8.7109375" style="2" customWidth="1"/>
    <col min="15" max="16" width="20.7109375" style="2" customWidth="1"/>
    <col min="17" max="17" width="3.28515625" customWidth="1"/>
    <col min="18" max="18" width="20.7109375" style="2" customWidth="1"/>
    <col min="19" max="19" width="3.28515625" customWidth="1"/>
  </cols>
  <sheetData>
    <row r="1" spans="1:18" x14ac:dyDescent="0.25">
      <c r="A1" s="363" t="s">
        <v>16</v>
      </c>
      <c r="B1" s="363"/>
      <c r="C1" s="4"/>
      <c r="D1" s="5" t="s">
        <v>17</v>
      </c>
      <c r="E1" s="4"/>
      <c r="F1" s="4"/>
      <c r="G1" s="87">
        <v>1</v>
      </c>
      <c r="H1" s="4"/>
      <c r="J1" s="4"/>
      <c r="K1" s="87">
        <v>2</v>
      </c>
      <c r="L1" s="4"/>
      <c r="N1" s="4"/>
      <c r="O1" s="87">
        <v>3</v>
      </c>
      <c r="P1" s="4"/>
      <c r="R1" s="4"/>
    </row>
    <row r="2" spans="1:18" ht="25.5" x14ac:dyDescent="0.25">
      <c r="A2" s="363"/>
      <c r="B2" s="363"/>
      <c r="C2" s="6"/>
      <c r="D2" s="7" t="s">
        <v>748</v>
      </c>
      <c r="E2" s="6"/>
      <c r="F2" s="6"/>
      <c r="G2" s="88" t="str">
        <f>'VERIFICACIÓN TÉCNICA'!C10</f>
        <v>GERARDO MONCAYO SANTACRUZ</v>
      </c>
      <c r="H2" s="6"/>
      <c r="J2" s="6"/>
      <c r="K2" s="88" t="str">
        <f>'VERIFICACIÓN TÉCNICA'!E10</f>
        <v>M&amp;E INGENIERIA Y PROYECTOS SAS</v>
      </c>
      <c r="L2" s="6"/>
      <c r="N2" s="6"/>
      <c r="O2" s="88" t="str">
        <f>'VERIFICACIÓN TÉCNICA'!G10</f>
        <v>COINSI</v>
      </c>
      <c r="P2" s="6"/>
      <c r="R2" s="6"/>
    </row>
    <row r="3" spans="1:18" x14ac:dyDescent="0.25">
      <c r="C3" s="8"/>
      <c r="E3" s="8"/>
      <c r="F3" s="8"/>
      <c r="G3" s="9"/>
      <c r="H3" s="8"/>
      <c r="J3" s="8"/>
      <c r="K3" s="9"/>
      <c r="L3" s="8"/>
      <c r="N3" s="8"/>
      <c r="O3" s="9"/>
      <c r="P3" s="8"/>
      <c r="R3" s="8"/>
    </row>
    <row r="4" spans="1:18" s="141" customFormat="1" x14ac:dyDescent="0.25">
      <c r="A4" s="364" t="s">
        <v>18</v>
      </c>
      <c r="B4" s="365"/>
      <c r="C4" s="137"/>
      <c r="D4" s="155">
        <v>141646000</v>
      </c>
      <c r="E4" s="137"/>
      <c r="F4" s="143" t="s">
        <v>20</v>
      </c>
      <c r="G4" s="144">
        <f>SUM(G5:G7)</f>
        <v>1787742852</v>
      </c>
      <c r="H4" s="145" t="str">
        <f>+IF(G4&gt;=$D4,"CUMPLE","NO CUMPLE")</f>
        <v>CUMPLE</v>
      </c>
      <c r="J4" s="143" t="s">
        <v>20</v>
      </c>
      <c r="K4" s="144">
        <f>SUM(K5:K7)</f>
        <v>0</v>
      </c>
      <c r="L4" s="145" t="str">
        <f>+IF(K4&gt;=$D4,"CUMPLE","NO CUMPLE")</f>
        <v>NO CUMPLE</v>
      </c>
      <c r="N4" s="143" t="s">
        <v>20</v>
      </c>
      <c r="O4" s="144">
        <f>SUM(O5:O7)</f>
        <v>2401659195</v>
      </c>
      <c r="P4" s="145" t="str">
        <f>+IF(O4&gt;=$D4,"CUMPLE","NO CUMPLE")</f>
        <v>CUMPLE</v>
      </c>
      <c r="R4" s="145"/>
    </row>
    <row r="5" spans="1:18" x14ac:dyDescent="0.25">
      <c r="A5" s="146"/>
      <c r="B5" s="147"/>
      <c r="D5" s="148"/>
      <c r="F5" s="47" t="s">
        <v>19</v>
      </c>
      <c r="G5" s="49">
        <f>+SUMIF(F$19:F$54,F5,G$19:G$54)</f>
        <v>1787742852</v>
      </c>
      <c r="H5" s="9"/>
      <c r="J5" s="47" t="s">
        <v>19</v>
      </c>
      <c r="K5" s="49">
        <f>+SUMIF(J$19:J$54,J5,K$19:K$54)</f>
        <v>0</v>
      </c>
      <c r="L5" s="9"/>
      <c r="N5" s="47" t="s">
        <v>19</v>
      </c>
      <c r="O5" s="49">
        <f>+SUMIF(N$19:N$54,N5,O$19:O$54)</f>
        <v>2401659195</v>
      </c>
      <c r="P5" s="9"/>
      <c r="R5" s="9"/>
    </row>
    <row r="6" spans="1:18" x14ac:dyDescent="0.25">
      <c r="A6" s="149"/>
      <c r="B6" s="149"/>
      <c r="D6" s="150"/>
      <c r="F6" s="47"/>
      <c r="G6" s="49">
        <f>+SUMIF(F$19:F$54,F6,G$19:G$54)</f>
        <v>0</v>
      </c>
      <c r="H6" s="9"/>
      <c r="J6" s="47"/>
      <c r="K6" s="49">
        <f>+SUMIF(J$19:J$54,J6,K$19:K$54)</f>
        <v>0</v>
      </c>
      <c r="L6" s="9"/>
      <c r="N6" s="47"/>
      <c r="O6" s="49">
        <f>+SUMIF(N$19:N$54,N6,O$19:O$54)</f>
        <v>0</v>
      </c>
      <c r="P6" s="9"/>
      <c r="R6" s="9"/>
    </row>
    <row r="7" spans="1:18" x14ac:dyDescent="0.25">
      <c r="A7" s="149"/>
      <c r="B7" s="149"/>
      <c r="D7" s="150"/>
      <c r="F7" s="47"/>
      <c r="G7" s="49">
        <f>+SUMIF(F$19:F$54,F7,G$19:G$54)</f>
        <v>0</v>
      </c>
      <c r="H7" s="336"/>
      <c r="J7" s="47"/>
      <c r="K7" s="49">
        <f>+SUMIF(J$19:J$54,J7,K$19:K$54)</f>
        <v>0</v>
      </c>
      <c r="L7" s="9"/>
      <c r="N7" s="47"/>
      <c r="O7" s="49">
        <f>+SUMIF(N$19:N$54,N7,O$19:O$54)</f>
        <v>0</v>
      </c>
      <c r="P7" s="9"/>
      <c r="R7" s="9"/>
    </row>
    <row r="8" spans="1:18" x14ac:dyDescent="0.25">
      <c r="A8" s="10"/>
      <c r="B8" s="10"/>
      <c r="D8" s="46"/>
      <c r="G8" s="46"/>
      <c r="H8" s="9"/>
      <c r="K8" s="46"/>
      <c r="L8" s="9"/>
      <c r="O8" s="46"/>
      <c r="P8" s="9"/>
      <c r="R8" s="9"/>
    </row>
    <row r="9" spans="1:18" x14ac:dyDescent="0.25">
      <c r="A9" s="372" t="s">
        <v>374</v>
      </c>
      <c r="B9" s="373"/>
      <c r="D9" s="378">
        <v>0.3</v>
      </c>
      <c r="F9" s="47" t="s">
        <v>19</v>
      </c>
      <c r="G9" s="48">
        <v>1</v>
      </c>
      <c r="H9" s="9"/>
      <c r="J9" s="47" t="s">
        <v>19</v>
      </c>
      <c r="K9" s="48">
        <v>1</v>
      </c>
      <c r="L9" s="9"/>
      <c r="N9" s="47" t="s">
        <v>19</v>
      </c>
      <c r="O9" s="48">
        <v>1</v>
      </c>
      <c r="P9" s="9"/>
      <c r="R9" s="9"/>
    </row>
    <row r="10" spans="1:18" x14ac:dyDescent="0.25">
      <c r="A10" s="374"/>
      <c r="B10" s="375"/>
      <c r="D10" s="379"/>
      <c r="F10" s="47"/>
      <c r="G10" s="48"/>
      <c r="H10" s="9"/>
      <c r="J10" s="47"/>
      <c r="K10" s="48"/>
      <c r="L10" s="9"/>
      <c r="N10" s="47"/>
      <c r="O10" s="48"/>
      <c r="P10" s="9"/>
      <c r="R10" s="9"/>
    </row>
    <row r="11" spans="1:18" x14ac:dyDescent="0.25">
      <c r="A11" s="376"/>
      <c r="B11" s="377"/>
      <c r="D11" s="380"/>
      <c r="F11" s="47"/>
      <c r="G11" s="48"/>
      <c r="H11" s="9"/>
      <c r="J11" s="47"/>
      <c r="K11" s="48"/>
      <c r="L11" s="9"/>
      <c r="N11" s="47"/>
      <c r="O11" s="48"/>
      <c r="P11" s="9"/>
      <c r="R11" s="9"/>
    </row>
    <row r="12" spans="1:18" x14ac:dyDescent="0.25">
      <c r="A12" s="10"/>
      <c r="B12" s="10"/>
      <c r="D12" s="46"/>
      <c r="G12" s="46"/>
      <c r="H12" s="9"/>
      <c r="K12" s="46"/>
      <c r="L12" s="9"/>
      <c r="O12" s="46"/>
      <c r="P12" s="9"/>
      <c r="R12" s="9"/>
    </row>
    <row r="13" spans="1:18" s="168" customFormat="1" ht="30.75" customHeight="1" x14ac:dyDescent="0.25">
      <c r="A13" s="370" t="s">
        <v>693</v>
      </c>
      <c r="B13" s="371"/>
      <c r="C13" s="311"/>
      <c r="D13" s="314">
        <v>0.4</v>
      </c>
      <c r="E13" s="311"/>
      <c r="F13" s="312" t="s">
        <v>19</v>
      </c>
      <c r="G13" s="313">
        <f>+SUMIF(F$19:F$54,F13,G$19:G$54)</f>
        <v>1787742852</v>
      </c>
      <c r="H13" s="164" t="str">
        <f>+IF(VLOOKUP(F13,F$9:G$11,2,FALSE)&gt;=40%,"CUMPLE","NO CUMPLE")</f>
        <v>CUMPLE</v>
      </c>
      <c r="J13" s="312" t="s">
        <v>19</v>
      </c>
      <c r="K13" s="313">
        <f>+SUMIF(J$19:J$54,J13,K$19:K$54)</f>
        <v>0</v>
      </c>
      <c r="L13" s="164" t="str">
        <f>+IF(VLOOKUP(J13,J$9:K$11,2,FALSE)&gt;=40%,"CUMPLE","NO CUMPLE")</f>
        <v>CUMPLE</v>
      </c>
      <c r="N13" s="312" t="s">
        <v>19</v>
      </c>
      <c r="O13" s="313">
        <f>+SUMIF(N$19:N$54,N13,O$19:O$54)</f>
        <v>2401659195</v>
      </c>
      <c r="P13" s="164" t="str">
        <f>+IF(VLOOKUP(N13,N$9:O$11,2,FALSE)&gt;=40%,"CUMPLE","NO CUMPLE")</f>
        <v>CUMPLE</v>
      </c>
      <c r="R13" s="165"/>
    </row>
    <row r="14" spans="1:18" s="2" customFormat="1" x14ac:dyDescent="0.25">
      <c r="A14" s="151"/>
      <c r="B14" s="151"/>
      <c r="D14" s="152"/>
      <c r="F14" s="153"/>
      <c r="G14" s="154"/>
      <c r="H14" s="9"/>
      <c r="J14" s="153"/>
      <c r="K14" s="154"/>
      <c r="L14" s="9"/>
      <c r="N14" s="153"/>
      <c r="O14" s="154"/>
      <c r="P14" s="9"/>
      <c r="R14" s="9"/>
    </row>
    <row r="15" spans="1:18" x14ac:dyDescent="0.25">
      <c r="A15" s="367" t="s">
        <v>375</v>
      </c>
      <c r="B15" s="368"/>
      <c r="D15" s="369">
        <f>+ROUND(D4*0.3,0)</f>
        <v>42493800</v>
      </c>
      <c r="F15" s="47" t="s">
        <v>19</v>
      </c>
      <c r="G15" s="49">
        <f>+SUMIF(F$19:F$54,F15,G$19:G$54)</f>
        <v>1787742852</v>
      </c>
      <c r="H15" s="381" t="str">
        <f>+IF(MIN(G15)&gt;=$D$15,"CUMPLE","NO CUMPLE")</f>
        <v>CUMPLE</v>
      </c>
      <c r="J15" s="47" t="s">
        <v>19</v>
      </c>
      <c r="K15" s="49">
        <f>+SUMIF(J$19:J$54,J15,K$19:K$54)</f>
        <v>0</v>
      </c>
      <c r="L15" s="381" t="str">
        <f>+IF(MIN(K15)&gt;=$D$15,"CUMPLE","NO CUMPLE")</f>
        <v>NO CUMPLE</v>
      </c>
      <c r="N15" s="47" t="s">
        <v>19</v>
      </c>
      <c r="O15" s="49">
        <f>+SUMIF(N$19:N$54,N15,O$19:O$54)</f>
        <v>2401659195</v>
      </c>
      <c r="P15" s="381" t="str">
        <f>+IF(MIN(O15)&gt;=$D$15,"CUMPLE","NO CUMPLE")</f>
        <v>CUMPLE</v>
      </c>
      <c r="R15" s="9"/>
    </row>
    <row r="16" spans="1:18" x14ac:dyDescent="0.25">
      <c r="A16" s="368"/>
      <c r="B16" s="368"/>
      <c r="D16" s="369"/>
      <c r="F16" s="47"/>
      <c r="G16" s="49">
        <f>+SUMIF(F$19:F$54,F16,G$19:G$54)</f>
        <v>0</v>
      </c>
      <c r="H16" s="381"/>
      <c r="J16" s="47"/>
      <c r="K16" s="49">
        <f>+SUMIF(J$19:J$54,J16,K$19:K$54)</f>
        <v>0</v>
      </c>
      <c r="L16" s="381"/>
      <c r="N16" s="47"/>
      <c r="O16" s="49">
        <f>+SUMIF(N$19:N$54,N16,O$19:O$54)</f>
        <v>0</v>
      </c>
      <c r="P16" s="381"/>
      <c r="R16" s="9"/>
    </row>
    <row r="17" spans="1:18" x14ac:dyDescent="0.25">
      <c r="A17" s="368"/>
      <c r="B17" s="368"/>
      <c r="D17" s="369"/>
      <c r="F17" s="47"/>
      <c r="G17" s="49">
        <f>+SUMIF(F$19:F$54,F17,G$19:G$54)</f>
        <v>0</v>
      </c>
      <c r="H17" s="381"/>
      <c r="J17" s="47"/>
      <c r="K17" s="49">
        <f>+SUMIF(J$19:J$54,J17,K$19:K$54)</f>
        <v>0</v>
      </c>
      <c r="L17" s="381"/>
      <c r="N17" s="47"/>
      <c r="O17" s="49">
        <f>+SUMIF(N$19:N$54,N17,O$19:O$54)</f>
        <v>0</v>
      </c>
      <c r="P17" s="381"/>
      <c r="R17" s="9"/>
    </row>
    <row r="18" spans="1:18" x14ac:dyDescent="0.25">
      <c r="A18" s="10"/>
      <c r="K18" s="46"/>
    </row>
    <row r="19" spans="1:18" x14ac:dyDescent="0.25">
      <c r="A19" s="138" t="s">
        <v>21</v>
      </c>
      <c r="B19" s="11"/>
      <c r="D19" s="145" t="s">
        <v>373</v>
      </c>
      <c r="F19" s="27"/>
      <c r="G19" s="139" t="s">
        <v>21</v>
      </c>
      <c r="H19" s="140"/>
      <c r="I19" s="141"/>
      <c r="J19" s="142"/>
      <c r="K19" s="139" t="s">
        <v>21</v>
      </c>
      <c r="L19" s="140"/>
      <c r="M19" s="141"/>
      <c r="N19" s="142"/>
      <c r="O19" s="139" t="s">
        <v>21</v>
      </c>
      <c r="P19" s="140"/>
      <c r="Q19" s="141"/>
      <c r="R19" s="24"/>
    </row>
    <row r="20" spans="1:18" x14ac:dyDescent="0.25">
      <c r="A20" s="12"/>
      <c r="B20" s="13"/>
      <c r="F20" s="25"/>
      <c r="G20" s="24"/>
      <c r="H20" s="19"/>
      <c r="J20" s="25"/>
      <c r="K20" s="24"/>
      <c r="L20" s="19"/>
      <c r="N20" s="25"/>
      <c r="O20" s="24"/>
      <c r="P20" s="19"/>
      <c r="R20" s="24"/>
    </row>
    <row r="21" spans="1:18" x14ac:dyDescent="0.25">
      <c r="A21" s="12" t="s">
        <v>22</v>
      </c>
      <c r="B21" s="13"/>
      <c r="D21" s="164">
        <v>721411</v>
      </c>
      <c r="F21" s="14" t="s">
        <v>23</v>
      </c>
      <c r="G21" s="163">
        <v>920000000</v>
      </c>
      <c r="H21" s="16" t="s">
        <v>15</v>
      </c>
      <c r="J21" s="14" t="s">
        <v>23</v>
      </c>
      <c r="K21" s="163">
        <v>162301711.91</v>
      </c>
      <c r="L21" s="16" t="s">
        <v>15</v>
      </c>
      <c r="N21" s="14" t="s">
        <v>23</v>
      </c>
      <c r="O21" s="15">
        <v>1031704206</v>
      </c>
      <c r="P21" s="16" t="s">
        <v>15</v>
      </c>
      <c r="R21" s="3"/>
    </row>
    <row r="22" spans="1:18" ht="15" customHeight="1" x14ac:dyDescent="0.25">
      <c r="A22" s="12" t="s">
        <v>24</v>
      </c>
      <c r="B22" s="13"/>
      <c r="D22" s="164">
        <v>721515</v>
      </c>
      <c r="F22" s="25"/>
      <c r="G22" s="24">
        <v>2014</v>
      </c>
      <c r="H22" s="366" t="s">
        <v>720</v>
      </c>
      <c r="J22" s="25"/>
      <c r="K22" s="24">
        <v>2019</v>
      </c>
      <c r="L22" s="366" t="s">
        <v>721</v>
      </c>
      <c r="N22" s="25"/>
      <c r="O22" s="24">
        <v>2017</v>
      </c>
      <c r="P22" s="366" t="s">
        <v>720</v>
      </c>
      <c r="R22" s="331"/>
    </row>
    <row r="23" spans="1:18" x14ac:dyDescent="0.25">
      <c r="A23" s="17" t="s">
        <v>25</v>
      </c>
      <c r="B23" s="13"/>
      <c r="D23" s="164">
        <v>811017</v>
      </c>
      <c r="F23" s="50">
        <v>1</v>
      </c>
      <c r="G23" s="45">
        <v>1</v>
      </c>
      <c r="H23" s="366"/>
      <c r="J23" s="162">
        <v>0.8</v>
      </c>
      <c r="K23" s="161">
        <v>0</v>
      </c>
      <c r="L23" s="366"/>
      <c r="N23" s="162">
        <v>1</v>
      </c>
      <c r="O23" s="161">
        <v>1</v>
      </c>
      <c r="P23" s="366"/>
      <c r="R23" s="331"/>
    </row>
    <row r="24" spans="1:18" ht="15" customHeight="1" x14ac:dyDescent="0.25">
      <c r="A24" s="17"/>
      <c r="B24" s="13"/>
      <c r="D24" s="165"/>
      <c r="F24" s="25"/>
      <c r="G24" s="18"/>
      <c r="H24" s="366"/>
      <c r="J24" s="25"/>
      <c r="K24" s="18" t="s">
        <v>734</v>
      </c>
      <c r="L24" s="366"/>
      <c r="N24" s="25"/>
      <c r="O24" s="333"/>
      <c r="P24" s="366"/>
      <c r="R24" s="331"/>
    </row>
    <row r="25" spans="1:18" x14ac:dyDescent="0.25">
      <c r="A25" s="17"/>
      <c r="B25" s="13"/>
      <c r="D25" s="165"/>
      <c r="F25" s="25"/>
      <c r="G25" s="18"/>
      <c r="H25" s="366"/>
      <c r="J25" s="25"/>
      <c r="K25" s="18"/>
      <c r="L25" s="366"/>
      <c r="N25" s="25"/>
      <c r="O25" s="333"/>
      <c r="P25" s="366"/>
      <c r="R25" s="331"/>
    </row>
    <row r="26" spans="1:18" x14ac:dyDescent="0.25">
      <c r="A26" s="17"/>
      <c r="B26" s="13"/>
      <c r="D26" s="165"/>
      <c r="F26" s="25"/>
      <c r="G26" s="18"/>
      <c r="H26" s="366"/>
      <c r="J26" s="25"/>
      <c r="K26" s="18"/>
      <c r="L26" s="366"/>
      <c r="N26" s="25"/>
      <c r="O26" s="333"/>
      <c r="P26" s="366"/>
      <c r="R26" s="331"/>
    </row>
    <row r="27" spans="1:18" x14ac:dyDescent="0.25">
      <c r="A27" s="17"/>
      <c r="B27" s="13"/>
      <c r="D27" s="165"/>
      <c r="F27" s="25"/>
      <c r="G27" s="18"/>
      <c r="H27" s="366"/>
      <c r="J27" s="25"/>
      <c r="K27" s="18"/>
      <c r="L27" s="366"/>
      <c r="N27" s="25"/>
      <c r="O27" s="333"/>
      <c r="P27" s="366"/>
      <c r="R27" s="331"/>
    </row>
    <row r="28" spans="1:18" x14ac:dyDescent="0.25">
      <c r="A28" s="12"/>
      <c r="B28" s="13"/>
      <c r="D28" s="165"/>
      <c r="F28" s="25"/>
      <c r="G28" s="18"/>
      <c r="H28" s="366"/>
      <c r="J28" s="25"/>
      <c r="K28" s="18"/>
      <c r="L28" s="366"/>
      <c r="N28" s="25"/>
      <c r="O28" s="333"/>
      <c r="P28" s="366"/>
      <c r="R28" s="331"/>
    </row>
    <row r="29" spans="1:18" x14ac:dyDescent="0.25">
      <c r="A29" s="20" t="s">
        <v>27</v>
      </c>
      <c r="B29" s="21"/>
      <c r="D29" s="165"/>
      <c r="F29" s="22" t="s">
        <v>19</v>
      </c>
      <c r="G29" s="23">
        <f>+ROUND(G21*G23*$B$115/(LOOKUP(G22,$A$81:$A$115,$B$81:$B$115)),0)</f>
        <v>1311004481</v>
      </c>
      <c r="H29" s="26">
        <f>+ROUND(G29/$B$115,2)</f>
        <v>1493.51</v>
      </c>
      <c r="J29" s="22" t="s">
        <v>19</v>
      </c>
      <c r="K29" s="23">
        <f>+ROUND(K21*K23*$B$115/(LOOKUP(K22,$A$81:$A$115,$B$81:$B$115)),0)</f>
        <v>0</v>
      </c>
      <c r="L29" s="26">
        <f>+ROUND(K29/$B$115,2)</f>
        <v>0</v>
      </c>
      <c r="N29" s="22" t="s">
        <v>19</v>
      </c>
      <c r="O29" s="23">
        <f>+ROUND(O21*O23*$B$115/(LOOKUP(O22,$A$81:$A$115,$B$81:$B$115)),0)</f>
        <v>1227615803</v>
      </c>
      <c r="P29" s="26">
        <f>+ROUND(O29/$B$115,2)</f>
        <v>1398.51</v>
      </c>
      <c r="R29" s="24"/>
    </row>
    <row r="30" spans="1:18" x14ac:dyDescent="0.25">
      <c r="D30" s="165"/>
    </row>
    <row r="31" spans="1:18" x14ac:dyDescent="0.25">
      <c r="A31" s="138" t="s">
        <v>26</v>
      </c>
      <c r="B31" s="11"/>
      <c r="D31" s="165"/>
      <c r="F31" s="27"/>
      <c r="G31" s="139" t="s">
        <v>26</v>
      </c>
      <c r="H31" s="140"/>
      <c r="I31" s="141"/>
      <c r="J31" s="142"/>
      <c r="K31" s="139" t="s">
        <v>26</v>
      </c>
      <c r="L31" s="140"/>
      <c r="M31" s="141"/>
      <c r="N31" s="142"/>
      <c r="O31" s="139" t="s">
        <v>26</v>
      </c>
      <c r="P31" s="140"/>
      <c r="Q31" s="141"/>
      <c r="R31" s="24"/>
    </row>
    <row r="32" spans="1:18" x14ac:dyDescent="0.25">
      <c r="A32" s="12"/>
      <c r="B32" s="13"/>
      <c r="D32" s="165"/>
      <c r="F32" s="25"/>
      <c r="G32" s="24"/>
      <c r="H32" s="19"/>
      <c r="J32" s="25"/>
      <c r="K32" s="24"/>
      <c r="L32" s="19"/>
      <c r="N32" s="25"/>
      <c r="O32" s="24"/>
      <c r="P32" s="19"/>
      <c r="R32" s="24"/>
    </row>
    <row r="33" spans="1:18" ht="15" customHeight="1" x14ac:dyDescent="0.25">
      <c r="A33" s="12" t="s">
        <v>22</v>
      </c>
      <c r="B33" s="13"/>
      <c r="F33" s="14" t="s">
        <v>23</v>
      </c>
      <c r="G33" s="163">
        <v>424295700</v>
      </c>
      <c r="H33" s="16" t="s">
        <v>15</v>
      </c>
      <c r="J33" s="14" t="s">
        <v>23</v>
      </c>
      <c r="K33" s="163">
        <v>137473170</v>
      </c>
      <c r="L33" s="16" t="s">
        <v>15</v>
      </c>
      <c r="N33" s="14" t="s">
        <v>23</v>
      </c>
      <c r="O33" s="15">
        <v>986681259</v>
      </c>
      <c r="P33" s="16" t="s">
        <v>15</v>
      </c>
      <c r="R33" s="3"/>
    </row>
    <row r="34" spans="1:18" ht="15" customHeight="1" x14ac:dyDescent="0.25">
      <c r="A34" s="12" t="s">
        <v>24</v>
      </c>
      <c r="B34" s="13"/>
      <c r="F34" s="25"/>
      <c r="G34" s="24">
        <v>2018</v>
      </c>
      <c r="H34" s="366" t="s">
        <v>721</v>
      </c>
      <c r="J34" s="25"/>
      <c r="K34" s="24">
        <v>2019</v>
      </c>
      <c r="L34" s="366" t="s">
        <v>721</v>
      </c>
      <c r="N34" s="25"/>
      <c r="O34" s="24">
        <v>2017</v>
      </c>
      <c r="P34" s="366" t="s">
        <v>721</v>
      </c>
      <c r="R34" s="331"/>
    </row>
    <row r="35" spans="1:18" x14ac:dyDescent="0.25">
      <c r="A35" s="17" t="s">
        <v>25</v>
      </c>
      <c r="B35" s="13"/>
      <c r="F35" s="50">
        <v>1</v>
      </c>
      <c r="G35" s="45">
        <v>1</v>
      </c>
      <c r="H35" s="366"/>
      <c r="J35" s="162">
        <v>0.9</v>
      </c>
      <c r="K35" s="161">
        <v>0</v>
      </c>
      <c r="L35" s="366"/>
      <c r="N35" s="162">
        <v>1</v>
      </c>
      <c r="O35" s="161">
        <v>1</v>
      </c>
      <c r="P35" s="366"/>
      <c r="R35" s="331"/>
    </row>
    <row r="36" spans="1:18" ht="20.100000000000001" customHeight="1" x14ac:dyDescent="0.25">
      <c r="A36" s="334"/>
      <c r="B36" s="335"/>
      <c r="F36" s="25"/>
      <c r="G36" s="18"/>
      <c r="H36" s="366"/>
      <c r="J36" s="25"/>
      <c r="K36" s="18" t="s">
        <v>734</v>
      </c>
      <c r="L36" s="366"/>
      <c r="N36" s="25"/>
      <c r="O36" s="333"/>
      <c r="P36" s="366"/>
      <c r="R36" s="331"/>
    </row>
    <row r="37" spans="1:18" ht="20.100000000000001" customHeight="1" x14ac:dyDescent="0.25">
      <c r="A37" s="334"/>
      <c r="B37" s="335"/>
      <c r="F37" s="25"/>
      <c r="G37" s="18"/>
      <c r="H37" s="366"/>
      <c r="J37" s="25"/>
      <c r="K37" s="18"/>
      <c r="L37" s="366"/>
      <c r="N37" s="25"/>
      <c r="O37" s="333"/>
      <c r="P37" s="366"/>
      <c r="R37" s="331"/>
    </row>
    <row r="38" spans="1:18" ht="20.100000000000001" customHeight="1" x14ac:dyDescent="0.25">
      <c r="A38" s="334"/>
      <c r="B38" s="335"/>
      <c r="F38" s="25"/>
      <c r="G38" s="18"/>
      <c r="H38" s="366"/>
      <c r="J38" s="25"/>
      <c r="K38" s="18"/>
      <c r="L38" s="366"/>
      <c r="N38" s="25"/>
      <c r="O38" s="333"/>
      <c r="P38" s="366"/>
      <c r="R38" s="331"/>
    </row>
    <row r="39" spans="1:18" ht="20.100000000000001" customHeight="1" x14ac:dyDescent="0.25">
      <c r="A39" s="334"/>
      <c r="B39" s="335"/>
      <c r="F39" s="25"/>
      <c r="G39" s="18"/>
      <c r="H39" s="366"/>
      <c r="J39" s="25"/>
      <c r="K39" s="18"/>
      <c r="L39" s="366"/>
      <c r="N39" s="25"/>
      <c r="O39" s="333"/>
      <c r="P39" s="366"/>
      <c r="R39" s="331"/>
    </row>
    <row r="40" spans="1:18" ht="20.100000000000001" customHeight="1" x14ac:dyDescent="0.25">
      <c r="A40" s="334"/>
      <c r="B40" s="335"/>
      <c r="F40" s="25"/>
      <c r="G40" s="18"/>
      <c r="H40" s="366"/>
      <c r="J40" s="25"/>
      <c r="K40" s="18"/>
      <c r="L40" s="366"/>
      <c r="N40" s="25"/>
      <c r="O40" s="333"/>
      <c r="P40" s="366"/>
      <c r="R40" s="331"/>
    </row>
    <row r="41" spans="1:18" x14ac:dyDescent="0.25">
      <c r="A41" s="20" t="s">
        <v>27</v>
      </c>
      <c r="B41" s="21"/>
      <c r="F41" s="22" t="s">
        <v>19</v>
      </c>
      <c r="G41" s="23">
        <f>+ROUND(G33*G35*$B$115/(LOOKUP(G34,$A$81:$A$115,$B$81:$B$115)),0)</f>
        <v>476738371</v>
      </c>
      <c r="H41" s="26">
        <f>IFERROR(ROUND(G41/$B$115,2),"")</f>
        <v>543.1</v>
      </c>
      <c r="J41" s="22" t="s">
        <v>19</v>
      </c>
      <c r="K41" s="23">
        <f>+ROUND(K33*K35*$B$115/(LOOKUP(K34,$A$81:$A$115,$B$81:$B$115)),0)</f>
        <v>0</v>
      </c>
      <c r="L41" s="26">
        <f>IFERROR(ROUND(K41/$B$115,2),"")</f>
        <v>0</v>
      </c>
      <c r="N41" s="22" t="s">
        <v>19</v>
      </c>
      <c r="O41" s="23">
        <f>+ROUND(O33*O35*$B$115/(LOOKUP(O34,$A$81:$A$115,$B$81:$B$115)),0)</f>
        <v>1174043392</v>
      </c>
      <c r="P41" s="26">
        <f>IFERROR(ROUND(O41/$B$115,2),"")</f>
        <v>1337.48</v>
      </c>
      <c r="R41" s="24"/>
    </row>
    <row r="43" spans="1:18" x14ac:dyDescent="0.25">
      <c r="A43" s="138" t="s">
        <v>69</v>
      </c>
      <c r="B43" s="11"/>
      <c r="F43" s="27"/>
      <c r="G43" s="139" t="s">
        <v>69</v>
      </c>
      <c r="H43" s="140"/>
      <c r="I43" s="141"/>
      <c r="J43" s="142"/>
      <c r="K43" s="139" t="s">
        <v>69</v>
      </c>
      <c r="L43" s="140"/>
      <c r="M43" s="141"/>
      <c r="N43" s="142"/>
      <c r="O43" s="139" t="s">
        <v>69</v>
      </c>
      <c r="P43" s="140"/>
      <c r="Q43" s="141"/>
      <c r="R43" s="24"/>
    </row>
    <row r="44" spans="1:18" x14ac:dyDescent="0.25">
      <c r="A44" s="12"/>
      <c r="B44" s="13"/>
      <c r="F44" s="25"/>
      <c r="G44" s="24"/>
      <c r="H44" s="19"/>
      <c r="J44" s="25"/>
      <c r="K44" s="24"/>
      <c r="L44" s="19"/>
      <c r="N44" s="25"/>
      <c r="O44" s="24"/>
      <c r="P44" s="19"/>
      <c r="R44" s="24"/>
    </row>
    <row r="45" spans="1:18" x14ac:dyDescent="0.25">
      <c r="A45" s="12" t="s">
        <v>22</v>
      </c>
      <c r="B45" s="13"/>
      <c r="F45" s="14" t="s">
        <v>23</v>
      </c>
      <c r="G45" s="15">
        <v>0</v>
      </c>
      <c r="H45" s="16"/>
      <c r="J45" s="14" t="s">
        <v>23</v>
      </c>
      <c r="K45" s="15">
        <v>0</v>
      </c>
      <c r="L45" s="16"/>
      <c r="N45" s="14" t="s">
        <v>23</v>
      </c>
      <c r="O45" s="15">
        <v>0</v>
      </c>
      <c r="P45" s="16"/>
      <c r="R45" s="3"/>
    </row>
    <row r="46" spans="1:18" ht="15" customHeight="1" x14ac:dyDescent="0.25">
      <c r="A46" s="12" t="s">
        <v>24</v>
      </c>
      <c r="B46" s="13"/>
      <c r="F46" s="25"/>
      <c r="G46" s="24">
        <v>2000</v>
      </c>
      <c r="H46" s="366" t="s">
        <v>722</v>
      </c>
      <c r="J46" s="25"/>
      <c r="K46" s="24">
        <v>2000</v>
      </c>
      <c r="L46" s="366" t="s">
        <v>722</v>
      </c>
      <c r="N46" s="25"/>
      <c r="O46" s="24">
        <v>2000</v>
      </c>
      <c r="P46" s="366" t="s">
        <v>722</v>
      </c>
      <c r="R46" s="331"/>
    </row>
    <row r="47" spans="1:18" x14ac:dyDescent="0.25">
      <c r="A47" s="17" t="s">
        <v>25</v>
      </c>
      <c r="B47" s="13"/>
      <c r="F47" s="50"/>
      <c r="G47" s="18">
        <v>0</v>
      </c>
      <c r="H47" s="366"/>
      <c r="J47" s="50"/>
      <c r="K47" s="18">
        <v>0</v>
      </c>
      <c r="L47" s="366"/>
      <c r="N47" s="50"/>
      <c r="O47" s="18">
        <v>0</v>
      </c>
      <c r="P47" s="366"/>
      <c r="R47" s="331"/>
    </row>
    <row r="48" spans="1:18" x14ac:dyDescent="0.25">
      <c r="A48" s="17"/>
      <c r="B48" s="13"/>
      <c r="F48" s="25"/>
      <c r="G48" s="18"/>
      <c r="H48" s="366"/>
      <c r="J48" s="25"/>
      <c r="K48" s="18"/>
      <c r="L48" s="366"/>
      <c r="N48" s="25"/>
      <c r="O48" s="18"/>
      <c r="P48" s="366"/>
      <c r="R48" s="331"/>
    </row>
    <row r="49" spans="1:18" ht="15" customHeight="1" x14ac:dyDescent="0.25">
      <c r="A49" s="17"/>
      <c r="B49" s="13"/>
      <c r="F49" s="25"/>
      <c r="G49" s="18"/>
      <c r="H49" s="366"/>
      <c r="J49" s="25"/>
      <c r="K49" s="18"/>
      <c r="L49" s="366"/>
      <c r="N49" s="25"/>
      <c r="O49" s="18"/>
      <c r="P49" s="366"/>
      <c r="R49" s="331"/>
    </row>
    <row r="50" spans="1:18" x14ac:dyDescent="0.25">
      <c r="A50" s="17"/>
      <c r="B50" s="13"/>
      <c r="F50" s="25"/>
      <c r="G50" s="18"/>
      <c r="H50" s="366"/>
      <c r="J50" s="25"/>
      <c r="K50" s="18"/>
      <c r="L50" s="366"/>
      <c r="N50" s="25"/>
      <c r="O50" s="18"/>
      <c r="P50" s="366"/>
      <c r="R50" s="331"/>
    </row>
    <row r="51" spans="1:18" x14ac:dyDescent="0.25">
      <c r="A51" s="17"/>
      <c r="B51" s="13"/>
      <c r="F51" s="25"/>
      <c r="G51" s="18"/>
      <c r="H51" s="366"/>
      <c r="J51" s="25"/>
      <c r="K51" s="18"/>
      <c r="L51" s="366"/>
      <c r="N51" s="25"/>
      <c r="O51" s="18"/>
      <c r="P51" s="366"/>
      <c r="R51" s="331"/>
    </row>
    <row r="52" spans="1:18" x14ac:dyDescent="0.25">
      <c r="A52" s="12"/>
      <c r="B52" s="13"/>
      <c r="F52" s="25"/>
      <c r="G52" s="18"/>
      <c r="H52" s="366"/>
      <c r="J52" s="25"/>
      <c r="K52" s="18"/>
      <c r="L52" s="366"/>
      <c r="N52" s="25"/>
      <c r="O52" s="18"/>
      <c r="P52" s="366"/>
      <c r="R52" s="331"/>
    </row>
    <row r="53" spans="1:18" x14ac:dyDescent="0.25">
      <c r="A53" s="20" t="s">
        <v>27</v>
      </c>
      <c r="B53" s="21"/>
      <c r="F53" s="22" t="s">
        <v>20</v>
      </c>
      <c r="G53" s="23">
        <f>+ROUND(G45*G47*$B$115/(LOOKUP(G46,$A$81:$A$115,$B$81:$B$115)),0)</f>
        <v>0</v>
      </c>
      <c r="H53" s="26">
        <f>IFERROR(ROUND(G53/$B$115,2),"")</f>
        <v>0</v>
      </c>
      <c r="J53" s="22" t="s">
        <v>20</v>
      </c>
      <c r="K53" s="23">
        <f>+ROUND(K45*K47*$B$115/(LOOKUP(K46,$A$81:$A$115,$B$81:$B$115)),0)</f>
        <v>0</v>
      </c>
      <c r="L53" s="26">
        <f>IFERROR(ROUND(K53/$B$115,2),"")</f>
        <v>0</v>
      </c>
      <c r="N53" s="22" t="s">
        <v>20</v>
      </c>
      <c r="O53" s="23">
        <f>+ROUND(O45*O47*$B$115/(LOOKUP(O46,$A$81:$A$115,$B$81:$B$115)),0)</f>
        <v>0</v>
      </c>
      <c r="P53" s="26">
        <f>IFERROR(ROUND(O53/$B$115,2),"")</f>
        <v>0</v>
      </c>
      <c r="R53" s="24"/>
    </row>
    <row r="55" spans="1:18" ht="15.75" x14ac:dyDescent="0.25">
      <c r="A55" s="32" t="s">
        <v>35</v>
      </c>
    </row>
    <row r="56" spans="1:18" x14ac:dyDescent="0.25">
      <c r="A56" s="39"/>
    </row>
    <row r="57" spans="1:18" x14ac:dyDescent="0.25">
      <c r="A57" s="39"/>
    </row>
    <row r="58" spans="1:18" ht="15.75" x14ac:dyDescent="0.25">
      <c r="A58" s="41"/>
    </row>
    <row r="59" spans="1:18" ht="15.75" x14ac:dyDescent="0.25">
      <c r="A59" s="42" t="s">
        <v>36</v>
      </c>
    </row>
    <row r="60" spans="1:18" ht="15.75" x14ac:dyDescent="0.25">
      <c r="A60" s="43" t="s">
        <v>380</v>
      </c>
    </row>
    <row r="61" spans="1:18" ht="15.75" x14ac:dyDescent="0.25">
      <c r="A61" s="43"/>
    </row>
    <row r="62" spans="1:18" ht="15.75" x14ac:dyDescent="0.25">
      <c r="A62" s="43"/>
    </row>
    <row r="63" spans="1:18" ht="15.75" x14ac:dyDescent="0.25">
      <c r="A63" s="43"/>
    </row>
    <row r="64" spans="1:18" ht="15.75" x14ac:dyDescent="0.25">
      <c r="A64" s="42" t="s">
        <v>699</v>
      </c>
    </row>
    <row r="65" spans="1:1" ht="15.75" x14ac:dyDescent="0.25">
      <c r="A65" s="43" t="s">
        <v>380</v>
      </c>
    </row>
    <row r="66" spans="1:1" x14ac:dyDescent="0.25">
      <c r="A66" s="39"/>
    </row>
    <row r="67" spans="1:1" x14ac:dyDescent="0.25">
      <c r="A67" s="39"/>
    </row>
    <row r="68" spans="1:1" x14ac:dyDescent="0.25">
      <c r="A68" s="39"/>
    </row>
    <row r="69" spans="1:1" ht="15.75" x14ac:dyDescent="0.25">
      <c r="A69" s="42" t="s">
        <v>381</v>
      </c>
    </row>
    <row r="70" spans="1:1" ht="15.75" x14ac:dyDescent="0.25">
      <c r="A70" s="43" t="s">
        <v>380</v>
      </c>
    </row>
    <row r="71" spans="1:1" ht="15.75" x14ac:dyDescent="0.25">
      <c r="A71" s="43"/>
    </row>
    <row r="72" spans="1:1" ht="15.75" x14ac:dyDescent="0.25">
      <c r="A72" s="43"/>
    </row>
    <row r="73" spans="1:1" ht="15.75" x14ac:dyDescent="0.25">
      <c r="A73" s="43"/>
    </row>
    <row r="74" spans="1:1" ht="15.75" x14ac:dyDescent="0.25">
      <c r="A74" s="42" t="s">
        <v>37</v>
      </c>
    </row>
    <row r="75" spans="1:1" ht="15.75" x14ac:dyDescent="0.25">
      <c r="A75" s="43" t="s">
        <v>38</v>
      </c>
    </row>
    <row r="76" spans="1:1" ht="15.75" x14ac:dyDescent="0.25">
      <c r="A76" s="43" t="s">
        <v>39</v>
      </c>
    </row>
    <row r="81" spans="1:2" ht="16.5" x14ac:dyDescent="0.3">
      <c r="A81" s="28">
        <v>1986</v>
      </c>
      <c r="B81" s="89">
        <v>16811</v>
      </c>
    </row>
    <row r="82" spans="1:2" ht="16.5" x14ac:dyDescent="0.3">
      <c r="A82" s="28">
        <v>1987</v>
      </c>
      <c r="B82" s="89">
        <v>20510</v>
      </c>
    </row>
    <row r="83" spans="1:2" ht="16.5" x14ac:dyDescent="0.3">
      <c r="A83" s="28">
        <v>1988</v>
      </c>
      <c r="B83" s="89">
        <v>25637</v>
      </c>
    </row>
    <row r="84" spans="1:2" ht="16.5" x14ac:dyDescent="0.3">
      <c r="A84" s="28">
        <v>1989</v>
      </c>
      <c r="B84" s="89">
        <v>32560</v>
      </c>
    </row>
    <row r="85" spans="1:2" ht="16.5" x14ac:dyDescent="0.3">
      <c r="A85" s="28">
        <v>1990</v>
      </c>
      <c r="B85" s="89">
        <v>41025</v>
      </c>
    </row>
    <row r="86" spans="1:2" ht="16.5" x14ac:dyDescent="0.3">
      <c r="A86" s="28">
        <v>1991</v>
      </c>
      <c r="B86" s="89">
        <v>51716</v>
      </c>
    </row>
    <row r="87" spans="1:2" ht="16.5" x14ac:dyDescent="0.3">
      <c r="A87" s="28">
        <v>1992</v>
      </c>
      <c r="B87" s="89">
        <v>65190</v>
      </c>
    </row>
    <row r="88" spans="1:2" ht="16.5" x14ac:dyDescent="0.3">
      <c r="A88" s="28">
        <v>1993</v>
      </c>
      <c r="B88" s="89">
        <v>81510</v>
      </c>
    </row>
    <row r="89" spans="1:2" ht="16.5" x14ac:dyDescent="0.3">
      <c r="A89" s="28">
        <v>1994</v>
      </c>
      <c r="B89" s="89">
        <v>98700</v>
      </c>
    </row>
    <row r="90" spans="1:2" ht="16.5" x14ac:dyDescent="0.3">
      <c r="A90" s="28">
        <v>1995</v>
      </c>
      <c r="B90" s="89">
        <v>118934</v>
      </c>
    </row>
    <row r="91" spans="1:2" ht="16.5" x14ac:dyDescent="0.3">
      <c r="A91" s="28">
        <v>1996</v>
      </c>
      <c r="B91" s="89">
        <v>142125</v>
      </c>
    </row>
    <row r="92" spans="1:2" ht="16.5" x14ac:dyDescent="0.3">
      <c r="A92" s="28">
        <v>1997</v>
      </c>
      <c r="B92" s="89">
        <v>172005</v>
      </c>
    </row>
    <row r="93" spans="1:2" ht="16.5" x14ac:dyDescent="0.3">
      <c r="A93" s="28">
        <v>1998</v>
      </c>
      <c r="B93" s="89">
        <v>203826</v>
      </c>
    </row>
    <row r="94" spans="1:2" ht="16.5" x14ac:dyDescent="0.3">
      <c r="A94" s="28">
        <v>1999</v>
      </c>
      <c r="B94" s="89">
        <v>236460</v>
      </c>
    </row>
    <row r="95" spans="1:2" ht="16.5" x14ac:dyDescent="0.3">
      <c r="A95" s="28">
        <v>2000</v>
      </c>
      <c r="B95" s="89">
        <v>260100</v>
      </c>
    </row>
    <row r="96" spans="1:2" ht="16.5" x14ac:dyDescent="0.3">
      <c r="A96" s="28">
        <v>2001</v>
      </c>
      <c r="B96" s="89">
        <v>286000</v>
      </c>
    </row>
    <row r="97" spans="1:2" ht="16.5" x14ac:dyDescent="0.3">
      <c r="A97" s="28">
        <v>2002</v>
      </c>
      <c r="B97" s="89">
        <v>309000</v>
      </c>
    </row>
    <row r="98" spans="1:2" ht="16.5" x14ac:dyDescent="0.3">
      <c r="A98" s="28">
        <v>2003</v>
      </c>
      <c r="B98" s="89">
        <v>332000</v>
      </c>
    </row>
    <row r="99" spans="1:2" ht="16.5" x14ac:dyDescent="0.3">
      <c r="A99" s="28">
        <v>2004</v>
      </c>
      <c r="B99" s="89">
        <v>358000</v>
      </c>
    </row>
    <row r="100" spans="1:2" ht="16.5" x14ac:dyDescent="0.3">
      <c r="A100" s="28">
        <v>2005</v>
      </c>
      <c r="B100" s="89">
        <v>381500</v>
      </c>
    </row>
    <row r="101" spans="1:2" ht="16.5" x14ac:dyDescent="0.3">
      <c r="A101" s="28">
        <v>2006</v>
      </c>
      <c r="B101" s="89">
        <v>408000</v>
      </c>
    </row>
    <row r="102" spans="1:2" ht="16.5" x14ac:dyDescent="0.3">
      <c r="A102" s="28">
        <v>2007</v>
      </c>
      <c r="B102" s="89">
        <v>433700</v>
      </c>
    </row>
    <row r="103" spans="1:2" ht="16.5" x14ac:dyDescent="0.3">
      <c r="A103" s="28">
        <v>2008</v>
      </c>
      <c r="B103" s="89">
        <v>461500</v>
      </c>
    </row>
    <row r="104" spans="1:2" ht="16.5" x14ac:dyDescent="0.3">
      <c r="A104" s="28">
        <v>2009</v>
      </c>
      <c r="B104" s="89">
        <v>496900</v>
      </c>
    </row>
    <row r="105" spans="1:2" ht="16.5" x14ac:dyDescent="0.3">
      <c r="A105" s="28">
        <v>2010</v>
      </c>
      <c r="B105" s="89">
        <v>515000</v>
      </c>
    </row>
    <row r="106" spans="1:2" ht="16.5" x14ac:dyDescent="0.3">
      <c r="A106" s="28">
        <v>2011</v>
      </c>
      <c r="B106" s="89">
        <v>535600</v>
      </c>
    </row>
    <row r="107" spans="1:2" ht="16.5" x14ac:dyDescent="0.3">
      <c r="A107" s="28">
        <v>2012</v>
      </c>
      <c r="B107" s="89">
        <v>566700</v>
      </c>
    </row>
    <row r="108" spans="1:2" ht="16.5" x14ac:dyDescent="0.3">
      <c r="A108" s="28">
        <v>2013</v>
      </c>
      <c r="B108" s="89">
        <v>589500</v>
      </c>
    </row>
    <row r="109" spans="1:2" ht="16.5" x14ac:dyDescent="0.3">
      <c r="A109" s="28">
        <v>2014</v>
      </c>
      <c r="B109" s="89">
        <v>616000</v>
      </c>
    </row>
    <row r="110" spans="1:2" ht="16.5" x14ac:dyDescent="0.3">
      <c r="A110" s="28">
        <v>2015</v>
      </c>
      <c r="B110" s="89">
        <v>644350</v>
      </c>
    </row>
    <row r="111" spans="1:2" ht="16.5" x14ac:dyDescent="0.3">
      <c r="A111" s="28">
        <v>2016</v>
      </c>
      <c r="B111" s="89">
        <v>689454</v>
      </c>
    </row>
    <row r="112" spans="1:2" ht="16.5" x14ac:dyDescent="0.3">
      <c r="A112" s="28">
        <v>2017</v>
      </c>
      <c r="B112" s="89">
        <v>737717</v>
      </c>
    </row>
    <row r="113" spans="1:2" ht="16.5" x14ac:dyDescent="0.3">
      <c r="A113" s="28">
        <v>2018</v>
      </c>
      <c r="B113" s="89">
        <v>781242</v>
      </c>
    </row>
    <row r="114" spans="1:2" ht="16.5" x14ac:dyDescent="0.3">
      <c r="A114" s="28">
        <v>2019</v>
      </c>
      <c r="B114" s="89">
        <v>828116</v>
      </c>
    </row>
    <row r="115" spans="1:2" ht="16.5" x14ac:dyDescent="0.3">
      <c r="A115" s="28">
        <v>2020</v>
      </c>
      <c r="B115" s="89">
        <v>877803</v>
      </c>
    </row>
  </sheetData>
  <mergeCells count="19">
    <mergeCell ref="P15:P17"/>
    <mergeCell ref="H46:H52"/>
    <mergeCell ref="L46:L52"/>
    <mergeCell ref="P46:P52"/>
    <mergeCell ref="H34:H40"/>
    <mergeCell ref="L34:L40"/>
    <mergeCell ref="P22:P28"/>
    <mergeCell ref="P34:P40"/>
    <mergeCell ref="A1:B2"/>
    <mergeCell ref="A4:B4"/>
    <mergeCell ref="L22:L28"/>
    <mergeCell ref="H22:H28"/>
    <mergeCell ref="A15:B17"/>
    <mergeCell ref="D15:D17"/>
    <mergeCell ref="A13:B13"/>
    <mergeCell ref="A9:B11"/>
    <mergeCell ref="D9:D11"/>
    <mergeCell ref="H15:H17"/>
    <mergeCell ref="L15:L17"/>
  </mergeCells>
  <conditionalFormatting sqref="H13">
    <cfRule type="cellIs" dxfId="106" priority="7" operator="equal">
      <formula>"CUMPLE"</formula>
    </cfRule>
    <cfRule type="cellIs" dxfId="105" priority="434" operator="equal">
      <formula>"NO CUMPLE"</formula>
    </cfRule>
  </conditionalFormatting>
  <conditionalFormatting sqref="H9:H11">
    <cfRule type="cellIs" dxfId="104" priority="422" operator="equal">
      <formula>"NO CUMPLE"</formula>
    </cfRule>
  </conditionalFormatting>
  <conditionalFormatting sqref="L9:L11">
    <cfRule type="cellIs" dxfId="103" priority="420" operator="equal">
      <formula>"NO CUMPLE"</formula>
    </cfRule>
  </conditionalFormatting>
  <conditionalFormatting sqref="P12">
    <cfRule type="cellIs" dxfId="102" priority="191" operator="equal">
      <formula>"NO CUMPLE"</formula>
    </cfRule>
  </conditionalFormatting>
  <conditionalFormatting sqref="P9:P11">
    <cfRule type="cellIs" dxfId="101" priority="189" operator="equal">
      <formula>"NO CUMPLE"</formula>
    </cfRule>
  </conditionalFormatting>
  <conditionalFormatting sqref="L8">
    <cfRule type="cellIs" dxfId="100" priority="165" operator="equal">
      <formula>"NO CUMPLE"</formula>
    </cfRule>
  </conditionalFormatting>
  <conditionalFormatting sqref="P8">
    <cfRule type="cellIs" dxfId="99" priority="164" operator="equal">
      <formula>"NO CUMPLE"</formula>
    </cfRule>
  </conditionalFormatting>
  <conditionalFormatting sqref="L14">
    <cfRule type="cellIs" dxfId="98" priority="96" operator="equal">
      <formula>"NO CUMPLE"</formula>
    </cfRule>
  </conditionalFormatting>
  <conditionalFormatting sqref="L14">
    <cfRule type="cellIs" dxfId="97" priority="95" operator="equal">
      <formula>"NO"</formula>
    </cfRule>
  </conditionalFormatting>
  <conditionalFormatting sqref="P14">
    <cfRule type="cellIs" dxfId="96" priority="94" operator="equal">
      <formula>"NO CUMPLE"</formula>
    </cfRule>
  </conditionalFormatting>
  <conditionalFormatting sqref="P14">
    <cfRule type="cellIs" dxfId="95" priority="93" operator="equal">
      <formula>"NO"</formula>
    </cfRule>
  </conditionalFormatting>
  <conditionalFormatting sqref="R4 R12">
    <cfRule type="cellIs" dxfId="94" priority="73" operator="equal">
      <formula>"NO CUMPLE"</formula>
    </cfRule>
  </conditionalFormatting>
  <conditionalFormatting sqref="R16:R17">
    <cfRule type="cellIs" dxfId="93" priority="72" operator="equal">
      <formula>"NO CUMPLE"</formula>
    </cfRule>
  </conditionalFormatting>
  <conditionalFormatting sqref="R9:R11">
    <cfRule type="cellIs" dxfId="92" priority="71" operator="equal">
      <formula>"NO CUMPLE"</formula>
    </cfRule>
  </conditionalFormatting>
  <conditionalFormatting sqref="R8">
    <cfRule type="cellIs" dxfId="91" priority="68" operator="equal">
      <formula>"NO CUMPLE"</formula>
    </cfRule>
  </conditionalFormatting>
  <conditionalFormatting sqref="R13:R14">
    <cfRule type="cellIs" dxfId="90" priority="67" operator="equal">
      <formula>"NO CUMPLE"</formula>
    </cfRule>
  </conditionalFormatting>
  <conditionalFormatting sqref="R13:R14">
    <cfRule type="cellIs" dxfId="89" priority="66" operator="equal">
      <formula>"NO"</formula>
    </cfRule>
  </conditionalFormatting>
  <conditionalFormatting sqref="R15">
    <cfRule type="cellIs" dxfId="88" priority="65" operator="equal">
      <formula>"NO"</formula>
    </cfRule>
  </conditionalFormatting>
  <conditionalFormatting sqref="R6:R7">
    <cfRule type="cellIs" dxfId="87" priority="44" operator="equal">
      <formula>"NO CUMPLE"</formula>
    </cfRule>
  </conditionalFormatting>
  <conditionalFormatting sqref="R5">
    <cfRule type="cellIs" dxfId="86" priority="43" operator="equal">
      <formula>"NO"</formula>
    </cfRule>
  </conditionalFormatting>
  <conditionalFormatting sqref="H15:H17">
    <cfRule type="cellIs" dxfId="85" priority="1" operator="equal">
      <formula>"CUMPLE"</formula>
    </cfRule>
    <cfRule type="cellIs" dxfId="84" priority="28" operator="equal">
      <formula>"NO CUMPLE"</formula>
    </cfRule>
  </conditionalFormatting>
  <conditionalFormatting sqref="H4">
    <cfRule type="cellIs" dxfId="83" priority="410" operator="equal">
      <formula>"NO CUMPLE"</formula>
    </cfRule>
    <cfRule type="cellIs" dxfId="82" priority="411" operator="equal">
      <formula>"CUMPLE"</formula>
    </cfRule>
  </conditionalFormatting>
  <conditionalFormatting sqref="L4">
    <cfRule type="cellIs" dxfId="81" priority="24" operator="equal">
      <formula>"NO CUMPLE"</formula>
    </cfRule>
    <cfRule type="cellIs" dxfId="80" priority="25" operator="equal">
      <formula>"CUMPLE"</formula>
    </cfRule>
  </conditionalFormatting>
  <conditionalFormatting sqref="P4">
    <cfRule type="cellIs" dxfId="79" priority="22" operator="equal">
      <formula>"NO CUMPLE"</formula>
    </cfRule>
    <cfRule type="cellIs" dxfId="78" priority="23" operator="equal">
      <formula>"CUMPLE"</formula>
    </cfRule>
  </conditionalFormatting>
  <conditionalFormatting sqref="L13">
    <cfRule type="cellIs" dxfId="77" priority="11" operator="equal">
      <formula>"NO CUMPLE"</formula>
    </cfRule>
  </conditionalFormatting>
  <conditionalFormatting sqref="L13">
    <cfRule type="cellIs" dxfId="76" priority="10" operator="equal">
      <formula>"CUMPLE"</formula>
    </cfRule>
  </conditionalFormatting>
  <conditionalFormatting sqref="P13">
    <cfRule type="cellIs" dxfId="75" priority="9" operator="equal">
      <formula>"NO CUMPLE"</formula>
    </cfRule>
  </conditionalFormatting>
  <conditionalFormatting sqref="P13">
    <cfRule type="cellIs" dxfId="74" priority="8" operator="equal">
      <formula>"CUMPLE"</formula>
    </cfRule>
  </conditionalFormatting>
  <conditionalFormatting sqref="L15:L17">
    <cfRule type="cellIs" dxfId="73" priority="2" operator="equal">
      <formula>"CUMPLE"</formula>
    </cfRule>
    <cfRule type="cellIs" dxfId="72" priority="5" operator="equal">
      <formula>"NO CUMPLE"</formula>
    </cfRule>
  </conditionalFormatting>
  <conditionalFormatting sqref="P15:P17">
    <cfRule type="cellIs" dxfId="71" priority="3" operator="equal">
      <formula>"CUMPLE"</formula>
    </cfRule>
    <cfRule type="cellIs" dxfId="70" priority="4"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3"/>
  <sheetViews>
    <sheetView topLeftCell="A155" zoomScale="80" zoomScaleNormal="80" workbookViewId="0">
      <selection activeCell="I174" sqref="I174"/>
    </sheetView>
  </sheetViews>
  <sheetFormatPr baseColWidth="10" defaultColWidth="15" defaultRowHeight="12.75" x14ac:dyDescent="0.25"/>
  <cols>
    <col min="1" max="2" width="7.5703125" style="167" customWidth="1"/>
    <col min="3" max="3" width="60.85546875" style="167" customWidth="1"/>
    <col min="4" max="4" width="8.7109375" style="167" customWidth="1"/>
    <col min="5" max="5" width="12.28515625" style="167" bestFit="1" customWidth="1"/>
    <col min="6" max="6" width="15.140625" style="167" customWidth="1"/>
    <col min="7" max="7" width="19.42578125" style="167" customWidth="1"/>
    <col min="8" max="8" width="15.140625" style="167" bestFit="1" customWidth="1"/>
    <col min="9" max="9" width="18.85546875" style="167" bestFit="1" customWidth="1"/>
    <col min="10" max="10" width="16.85546875" style="167" customWidth="1"/>
    <col min="11" max="11" width="15.140625" style="167" bestFit="1" customWidth="1"/>
    <col min="12" max="12" width="18.85546875" style="167" bestFit="1" customWidth="1"/>
    <col min="13" max="13" width="16.85546875" style="167" customWidth="1"/>
    <col min="14" max="16384" width="15" style="167"/>
  </cols>
  <sheetData>
    <row r="1" spans="1:13" x14ac:dyDescent="0.25">
      <c r="A1" s="385" t="s">
        <v>14</v>
      </c>
      <c r="B1" s="385"/>
      <c r="C1" s="385"/>
      <c r="D1" s="385"/>
      <c r="E1" s="385"/>
      <c r="F1" s="385"/>
      <c r="G1" s="385"/>
    </row>
    <row r="2" spans="1:13" x14ac:dyDescent="0.25">
      <c r="A2" s="385" t="s">
        <v>42</v>
      </c>
      <c r="B2" s="385"/>
      <c r="C2" s="385"/>
      <c r="D2" s="385"/>
      <c r="E2" s="385"/>
      <c r="F2" s="385"/>
      <c r="G2" s="385"/>
    </row>
    <row r="3" spans="1:13" ht="18" customHeight="1" x14ac:dyDescent="0.25">
      <c r="A3" s="386" t="str">
        <f>+'VERIFICACIÓN TÉCNICA'!A7:B7</f>
        <v>OBJETO: INSTALACIONES ELÉCTRICAS PARA LA PLANTA PILOTO PROCESADORA DE SUBPRODUCTOS EN EL MUNICIPIO DE SILVIA, CONFORME A LAS ESPECIFICACIONES TÉCNICAS DESCRITAS EN EL PRESUPUESTO DE OBRA.</v>
      </c>
      <c r="B3" s="386"/>
      <c r="C3" s="386"/>
      <c r="D3" s="386"/>
      <c r="E3" s="386"/>
      <c r="F3" s="386"/>
      <c r="G3" s="386"/>
      <c r="H3" s="387" t="s">
        <v>371</v>
      </c>
      <c r="I3" s="388"/>
      <c r="J3" s="389"/>
      <c r="K3" s="387" t="s">
        <v>372</v>
      </c>
      <c r="L3" s="388"/>
      <c r="M3" s="389"/>
    </row>
    <row r="4" spans="1:13" ht="59.25" customHeight="1" x14ac:dyDescent="0.25">
      <c r="A4" s="386"/>
      <c r="B4" s="386"/>
      <c r="C4" s="386"/>
      <c r="D4" s="386"/>
      <c r="E4" s="386"/>
      <c r="F4" s="386"/>
      <c r="G4" s="386"/>
      <c r="H4" s="390"/>
      <c r="I4" s="391"/>
      <c r="J4" s="392"/>
      <c r="K4" s="390"/>
      <c r="L4" s="391"/>
      <c r="M4" s="392"/>
    </row>
    <row r="5" spans="1:13" x14ac:dyDescent="0.25">
      <c r="A5" s="386"/>
      <c r="B5" s="386"/>
      <c r="C5" s="386"/>
      <c r="D5" s="386"/>
      <c r="E5" s="386"/>
      <c r="F5" s="386"/>
      <c r="G5" s="386"/>
      <c r="H5" s="385">
        <v>1</v>
      </c>
      <c r="I5" s="385"/>
      <c r="J5" s="385"/>
      <c r="K5" s="385">
        <v>2</v>
      </c>
      <c r="L5" s="385"/>
      <c r="M5" s="385"/>
    </row>
    <row r="6" spans="1:13" ht="15" customHeight="1" x14ac:dyDescent="0.25">
      <c r="A6" s="393" t="s">
        <v>43</v>
      </c>
      <c r="B6" s="393"/>
      <c r="C6" s="393"/>
      <c r="D6" s="393"/>
      <c r="E6" s="393"/>
      <c r="F6" s="393"/>
      <c r="G6" s="393"/>
      <c r="H6" s="394" t="s">
        <v>8</v>
      </c>
      <c r="I6" s="394" t="s">
        <v>9</v>
      </c>
      <c r="J6" s="171" t="s">
        <v>44</v>
      </c>
      <c r="K6" s="394" t="s">
        <v>8</v>
      </c>
      <c r="L6" s="394" t="s">
        <v>9</v>
      </c>
      <c r="M6" s="171" t="s">
        <v>44</v>
      </c>
    </row>
    <row r="7" spans="1:13" x14ac:dyDescent="0.25">
      <c r="A7" s="172" t="s">
        <v>0</v>
      </c>
      <c r="B7" s="172" t="s">
        <v>382</v>
      </c>
      <c r="C7" s="172" t="s">
        <v>10</v>
      </c>
      <c r="D7" s="172" t="s">
        <v>2</v>
      </c>
      <c r="E7" s="172" t="s">
        <v>1</v>
      </c>
      <c r="F7" s="172" t="s">
        <v>8</v>
      </c>
      <c r="G7" s="172" t="s">
        <v>9</v>
      </c>
      <c r="H7" s="395"/>
      <c r="I7" s="395"/>
      <c r="J7" s="173" t="s">
        <v>45</v>
      </c>
      <c r="K7" s="395"/>
      <c r="L7" s="395"/>
      <c r="M7" s="173" t="s">
        <v>45</v>
      </c>
    </row>
    <row r="8" spans="1:13" s="175" customFormat="1" x14ac:dyDescent="0.25">
      <c r="A8" s="172"/>
      <c r="B8" s="172"/>
      <c r="C8" s="174"/>
      <c r="D8" s="172"/>
      <c r="E8" s="172"/>
      <c r="F8" s="172"/>
      <c r="G8" s="172"/>
      <c r="H8" s="172"/>
      <c r="I8" s="172"/>
      <c r="J8" s="172"/>
      <c r="K8" s="172"/>
      <c r="L8" s="172"/>
      <c r="M8" s="172"/>
    </row>
    <row r="9" spans="1:13" ht="15" x14ac:dyDescent="0.25">
      <c r="A9" s="176" t="s">
        <v>383</v>
      </c>
      <c r="B9" s="176"/>
      <c r="C9" s="177" t="s">
        <v>384</v>
      </c>
      <c r="D9" s="178"/>
      <c r="E9" s="178"/>
      <c r="F9" s="178"/>
      <c r="G9" s="179"/>
      <c r="H9" s="127"/>
      <c r="I9" s="127">
        <f>ROUND($E9*H9,0)</f>
        <v>0</v>
      </c>
      <c r="J9" s="123" t="str">
        <f t="shared" ref="J9:J72" si="0">+IF(H9&lt;=$F9,"OK","NO OK")</f>
        <v>OK</v>
      </c>
      <c r="K9" s="180"/>
      <c r="L9" s="180">
        <f>ROUND($E9*K9,0)</f>
        <v>0</v>
      </c>
      <c r="M9" s="123" t="str">
        <f t="shared" ref="M9:M72" si="1">+IF(K9&lt;=$F9,"OK","NO OK")</f>
        <v>OK</v>
      </c>
    </row>
    <row r="10" spans="1:13" ht="15" x14ac:dyDescent="0.25">
      <c r="A10" s="181" t="s">
        <v>385</v>
      </c>
      <c r="B10" s="181">
        <v>1.01</v>
      </c>
      <c r="C10" s="182" t="s">
        <v>386</v>
      </c>
      <c r="D10" s="181" t="s">
        <v>7</v>
      </c>
      <c r="E10" s="292">
        <v>371</v>
      </c>
      <c r="F10" s="184">
        <v>4245</v>
      </c>
      <c r="G10" s="184">
        <f>+ROUND(F10*E10,0)</f>
        <v>1574895</v>
      </c>
      <c r="H10" s="184">
        <v>4245</v>
      </c>
      <c r="I10" s="127">
        <f>ROUND($E10*H10,0)</f>
        <v>1574895</v>
      </c>
      <c r="J10" s="123" t="str">
        <f t="shared" si="0"/>
        <v>OK</v>
      </c>
      <c r="K10" s="184">
        <v>4245</v>
      </c>
      <c r="L10" s="127">
        <f t="shared" ref="L10:L71" si="2">ROUND($E10*K10,0)</f>
        <v>1574895</v>
      </c>
      <c r="M10" s="123" t="str">
        <f t="shared" si="1"/>
        <v>OK</v>
      </c>
    </row>
    <row r="11" spans="1:13" ht="15" x14ac:dyDescent="0.25">
      <c r="A11" s="181" t="s">
        <v>387</v>
      </c>
      <c r="B11" s="181">
        <v>1.2</v>
      </c>
      <c r="C11" s="182" t="s">
        <v>388</v>
      </c>
      <c r="D11" s="181" t="s">
        <v>7</v>
      </c>
      <c r="E11" s="292">
        <v>371</v>
      </c>
      <c r="F11" s="185">
        <v>6552</v>
      </c>
      <c r="G11" s="184">
        <f t="shared" ref="G11:G12" si="3">+ROUND(F11*E11,0)</f>
        <v>2430792</v>
      </c>
      <c r="H11" s="185">
        <v>6552</v>
      </c>
      <c r="I11" s="127">
        <f t="shared" ref="I11:I73" si="4">ROUND($E11*H11,0)</f>
        <v>2430792</v>
      </c>
      <c r="J11" s="123" t="str">
        <f t="shared" si="0"/>
        <v>OK</v>
      </c>
      <c r="K11" s="185">
        <v>6552</v>
      </c>
      <c r="L11" s="127">
        <f t="shared" si="2"/>
        <v>2430792</v>
      </c>
      <c r="M11" s="123" t="str">
        <f t="shared" si="1"/>
        <v>OK</v>
      </c>
    </row>
    <row r="12" spans="1:13" ht="15" x14ac:dyDescent="0.25">
      <c r="A12" s="181" t="s">
        <v>389</v>
      </c>
      <c r="B12" s="181"/>
      <c r="C12" s="182" t="s">
        <v>390</v>
      </c>
      <c r="D12" s="181" t="s">
        <v>11</v>
      </c>
      <c r="E12" s="292">
        <v>242</v>
      </c>
      <c r="F12" s="184">
        <v>11550</v>
      </c>
      <c r="G12" s="184">
        <f t="shared" si="3"/>
        <v>2795100</v>
      </c>
      <c r="H12" s="184">
        <v>11550</v>
      </c>
      <c r="I12" s="127">
        <f t="shared" si="4"/>
        <v>2795100</v>
      </c>
      <c r="J12" s="123" t="str">
        <f t="shared" si="0"/>
        <v>OK</v>
      </c>
      <c r="K12" s="184">
        <v>11550</v>
      </c>
      <c r="L12" s="127">
        <f t="shared" si="2"/>
        <v>2795100</v>
      </c>
      <c r="M12" s="123" t="str">
        <f t="shared" si="1"/>
        <v>OK</v>
      </c>
    </row>
    <row r="13" spans="1:13" ht="15" x14ac:dyDescent="0.25">
      <c r="A13" s="181"/>
      <c r="B13" s="181"/>
      <c r="C13" s="186" t="s">
        <v>391</v>
      </c>
      <c r="D13" s="187"/>
      <c r="E13" s="293"/>
      <c r="F13" s="189"/>
      <c r="G13" s="189">
        <f>SUM(G10:G12)</f>
        <v>6800787</v>
      </c>
      <c r="H13" s="189"/>
      <c r="I13" s="189">
        <f>SUM(I10:I12)</f>
        <v>6800787</v>
      </c>
      <c r="J13" s="123" t="str">
        <f t="shared" si="0"/>
        <v>OK</v>
      </c>
      <c r="K13" s="189"/>
      <c r="L13" s="189">
        <f>SUM(L10:L12)</f>
        <v>6800787</v>
      </c>
      <c r="M13" s="123" t="str">
        <f t="shared" si="1"/>
        <v>OK</v>
      </c>
    </row>
    <row r="14" spans="1:13" ht="15" x14ac:dyDescent="0.25">
      <c r="A14" s="176" t="s">
        <v>392</v>
      </c>
      <c r="B14" s="176"/>
      <c r="C14" s="177" t="s">
        <v>393</v>
      </c>
      <c r="D14" s="178"/>
      <c r="E14" s="294"/>
      <c r="F14" s="178"/>
      <c r="G14" s="179"/>
      <c r="H14" s="178"/>
      <c r="I14" s="127">
        <f t="shared" si="4"/>
        <v>0</v>
      </c>
      <c r="J14" s="123" t="str">
        <f t="shared" si="0"/>
        <v>OK</v>
      </c>
      <c r="K14" s="178"/>
      <c r="L14" s="127">
        <f t="shared" si="2"/>
        <v>0</v>
      </c>
      <c r="M14" s="123" t="str">
        <f t="shared" si="1"/>
        <v>OK</v>
      </c>
    </row>
    <row r="15" spans="1:13" ht="15" x14ac:dyDescent="0.25">
      <c r="A15" s="181" t="s">
        <v>394</v>
      </c>
      <c r="B15" s="181" t="s">
        <v>395</v>
      </c>
      <c r="C15" s="182" t="s">
        <v>396</v>
      </c>
      <c r="D15" s="181" t="s">
        <v>11</v>
      </c>
      <c r="E15" s="292">
        <v>29</v>
      </c>
      <c r="F15" s="184">
        <v>11435</v>
      </c>
      <c r="G15" s="184">
        <f>+ROUND(F15*E15,0)</f>
        <v>331615</v>
      </c>
      <c r="H15" s="184">
        <v>11435</v>
      </c>
      <c r="I15" s="127">
        <f t="shared" si="4"/>
        <v>331615</v>
      </c>
      <c r="J15" s="123" t="str">
        <f t="shared" si="0"/>
        <v>OK</v>
      </c>
      <c r="K15" s="184">
        <v>11435</v>
      </c>
      <c r="L15" s="127">
        <f t="shared" si="2"/>
        <v>331615</v>
      </c>
      <c r="M15" s="123" t="str">
        <f t="shared" si="1"/>
        <v>OK</v>
      </c>
    </row>
    <row r="16" spans="1:13" ht="15" x14ac:dyDescent="0.25">
      <c r="A16" s="181" t="s">
        <v>397</v>
      </c>
      <c r="B16" s="181"/>
      <c r="C16" s="182" t="s">
        <v>398</v>
      </c>
      <c r="D16" s="181" t="s">
        <v>7</v>
      </c>
      <c r="E16" s="292">
        <v>133</v>
      </c>
      <c r="F16" s="184">
        <v>22265</v>
      </c>
      <c r="G16" s="184">
        <f t="shared" ref="G16:G20" si="5">+ROUND(F16*E16,0)</f>
        <v>2961245</v>
      </c>
      <c r="H16" s="184">
        <v>22265</v>
      </c>
      <c r="I16" s="127">
        <f t="shared" si="4"/>
        <v>2961245</v>
      </c>
      <c r="J16" s="123" t="str">
        <f t="shared" si="0"/>
        <v>OK</v>
      </c>
      <c r="K16" s="184">
        <v>22265</v>
      </c>
      <c r="L16" s="127">
        <f t="shared" si="2"/>
        <v>2961245</v>
      </c>
      <c r="M16" s="123" t="str">
        <f t="shared" si="1"/>
        <v>OK</v>
      </c>
    </row>
    <row r="17" spans="1:13" ht="36" x14ac:dyDescent="0.25">
      <c r="A17" s="181" t="s">
        <v>399</v>
      </c>
      <c r="B17" s="181">
        <v>3.14</v>
      </c>
      <c r="C17" s="182" t="s">
        <v>400</v>
      </c>
      <c r="D17" s="181" t="s">
        <v>79</v>
      </c>
      <c r="E17" s="292">
        <v>189</v>
      </c>
      <c r="F17" s="185">
        <v>144227</v>
      </c>
      <c r="G17" s="185">
        <f t="shared" si="5"/>
        <v>27258903</v>
      </c>
      <c r="H17" s="185">
        <v>144227</v>
      </c>
      <c r="I17" s="127">
        <f t="shared" si="4"/>
        <v>27258903</v>
      </c>
      <c r="J17" s="123" t="str">
        <f t="shared" si="0"/>
        <v>OK</v>
      </c>
      <c r="K17" s="185">
        <v>144227</v>
      </c>
      <c r="L17" s="127">
        <f t="shared" si="2"/>
        <v>27258903</v>
      </c>
      <c r="M17" s="123" t="str">
        <f t="shared" si="1"/>
        <v>OK</v>
      </c>
    </row>
    <row r="18" spans="1:13" ht="24" x14ac:dyDescent="0.25">
      <c r="A18" s="181" t="s">
        <v>401</v>
      </c>
      <c r="B18" s="181" t="s">
        <v>402</v>
      </c>
      <c r="C18" s="182" t="s">
        <v>403</v>
      </c>
      <c r="D18" s="181" t="s">
        <v>2</v>
      </c>
      <c r="E18" s="292">
        <v>36</v>
      </c>
      <c r="F18" s="185">
        <v>53709</v>
      </c>
      <c r="G18" s="185">
        <f>+ROUND(F18*E18,0)</f>
        <v>1933524</v>
      </c>
      <c r="H18" s="185">
        <v>53709</v>
      </c>
      <c r="I18" s="127">
        <f t="shared" si="4"/>
        <v>1933524</v>
      </c>
      <c r="J18" s="123" t="str">
        <f t="shared" si="0"/>
        <v>OK</v>
      </c>
      <c r="K18" s="185">
        <v>53709</v>
      </c>
      <c r="L18" s="127">
        <f t="shared" si="2"/>
        <v>1933524</v>
      </c>
      <c r="M18" s="123" t="str">
        <f t="shared" si="1"/>
        <v>OK</v>
      </c>
    </row>
    <row r="19" spans="1:13" ht="15" x14ac:dyDescent="0.25">
      <c r="A19" s="181" t="s">
        <v>404</v>
      </c>
      <c r="B19" s="181">
        <v>3.4</v>
      </c>
      <c r="C19" s="182" t="s">
        <v>405</v>
      </c>
      <c r="D19" s="181" t="s">
        <v>406</v>
      </c>
      <c r="E19" s="292">
        <v>2233</v>
      </c>
      <c r="F19" s="184">
        <v>5750</v>
      </c>
      <c r="G19" s="184">
        <f t="shared" si="5"/>
        <v>12839750</v>
      </c>
      <c r="H19" s="184">
        <v>5750</v>
      </c>
      <c r="I19" s="127">
        <f t="shared" si="4"/>
        <v>12839750</v>
      </c>
      <c r="J19" s="123" t="str">
        <f t="shared" si="0"/>
        <v>OK</v>
      </c>
      <c r="K19" s="184">
        <v>5750</v>
      </c>
      <c r="L19" s="127">
        <f t="shared" si="2"/>
        <v>12839750</v>
      </c>
      <c r="M19" s="123" t="str">
        <f t="shared" si="1"/>
        <v>OK</v>
      </c>
    </row>
    <row r="20" spans="1:13" ht="15" x14ac:dyDescent="0.25">
      <c r="A20" s="181" t="s">
        <v>407</v>
      </c>
      <c r="B20" s="181" t="s">
        <v>408</v>
      </c>
      <c r="C20" s="182" t="s">
        <v>409</v>
      </c>
      <c r="D20" s="181" t="s">
        <v>2</v>
      </c>
      <c r="E20" s="292">
        <v>36</v>
      </c>
      <c r="F20" s="184">
        <v>10395</v>
      </c>
      <c r="G20" s="184">
        <f t="shared" si="5"/>
        <v>374220</v>
      </c>
      <c r="H20" s="184">
        <v>10395</v>
      </c>
      <c r="I20" s="127">
        <f t="shared" si="4"/>
        <v>374220</v>
      </c>
      <c r="J20" s="123" t="str">
        <f t="shared" si="0"/>
        <v>OK</v>
      </c>
      <c r="K20" s="184">
        <v>10395</v>
      </c>
      <c r="L20" s="127">
        <f t="shared" si="2"/>
        <v>374220</v>
      </c>
      <c r="M20" s="123" t="str">
        <f t="shared" si="1"/>
        <v>OK</v>
      </c>
    </row>
    <row r="21" spans="1:13" ht="15" x14ac:dyDescent="0.25">
      <c r="A21" s="187"/>
      <c r="B21" s="187"/>
      <c r="C21" s="186" t="s">
        <v>410</v>
      </c>
      <c r="D21" s="187"/>
      <c r="E21" s="293"/>
      <c r="F21" s="189"/>
      <c r="G21" s="189">
        <f>SUM(G15:G20)</f>
        <v>45699257</v>
      </c>
      <c r="H21" s="189"/>
      <c r="I21" s="189">
        <f>SUM(I15:I20)</f>
        <v>45699257</v>
      </c>
      <c r="J21" s="123" t="str">
        <f t="shared" si="0"/>
        <v>OK</v>
      </c>
      <c r="K21" s="189"/>
      <c r="L21" s="189">
        <f>SUM(L15:L20)</f>
        <v>45699257</v>
      </c>
      <c r="M21" s="123" t="str">
        <f t="shared" si="1"/>
        <v>OK</v>
      </c>
    </row>
    <row r="22" spans="1:13" ht="15" x14ac:dyDescent="0.25">
      <c r="A22" s="176" t="s">
        <v>411</v>
      </c>
      <c r="B22" s="176"/>
      <c r="C22" s="177" t="s">
        <v>412</v>
      </c>
      <c r="D22" s="178"/>
      <c r="E22" s="294"/>
      <c r="F22" s="178"/>
      <c r="G22" s="179"/>
      <c r="H22" s="178"/>
      <c r="I22" s="127">
        <f t="shared" si="4"/>
        <v>0</v>
      </c>
      <c r="J22" s="123" t="str">
        <f t="shared" si="0"/>
        <v>OK</v>
      </c>
      <c r="K22" s="178"/>
      <c r="L22" s="127">
        <f t="shared" si="2"/>
        <v>0</v>
      </c>
      <c r="M22" s="123" t="str">
        <f t="shared" si="1"/>
        <v>OK</v>
      </c>
    </row>
    <row r="23" spans="1:13" ht="15" x14ac:dyDescent="0.25">
      <c r="A23" s="181" t="s">
        <v>413</v>
      </c>
      <c r="B23" s="181" t="s">
        <v>414</v>
      </c>
      <c r="C23" s="182" t="s">
        <v>415</v>
      </c>
      <c r="D23" s="181" t="s">
        <v>79</v>
      </c>
      <c r="E23" s="292">
        <v>69</v>
      </c>
      <c r="F23" s="184">
        <v>30385</v>
      </c>
      <c r="G23" s="184">
        <f t="shared" ref="G23:G26" si="6">+ROUND(F23*E23,0)</f>
        <v>2096565</v>
      </c>
      <c r="H23" s="184">
        <v>30385</v>
      </c>
      <c r="I23" s="127">
        <f t="shared" si="4"/>
        <v>2096565</v>
      </c>
      <c r="J23" s="123" t="str">
        <f t="shared" si="0"/>
        <v>OK</v>
      </c>
      <c r="K23" s="184">
        <v>30385</v>
      </c>
      <c r="L23" s="127">
        <f t="shared" si="2"/>
        <v>2096565</v>
      </c>
      <c r="M23" s="123" t="str">
        <f t="shared" si="1"/>
        <v>OK</v>
      </c>
    </row>
    <row r="24" spans="1:13" ht="15" x14ac:dyDescent="0.25">
      <c r="A24" s="181" t="s">
        <v>416</v>
      </c>
      <c r="B24" s="181" t="s">
        <v>417</v>
      </c>
      <c r="C24" s="182" t="s">
        <v>418</v>
      </c>
      <c r="D24" s="181" t="s">
        <v>79</v>
      </c>
      <c r="E24" s="292">
        <v>81</v>
      </c>
      <c r="F24" s="184">
        <v>18915</v>
      </c>
      <c r="G24" s="184">
        <f t="shared" si="6"/>
        <v>1532115</v>
      </c>
      <c r="H24" s="184">
        <v>18915</v>
      </c>
      <c r="I24" s="127">
        <f t="shared" si="4"/>
        <v>1532115</v>
      </c>
      <c r="J24" s="123" t="str">
        <f t="shared" si="0"/>
        <v>OK</v>
      </c>
      <c r="K24" s="184">
        <v>18915</v>
      </c>
      <c r="L24" s="127">
        <f t="shared" si="2"/>
        <v>1532115</v>
      </c>
      <c r="M24" s="123" t="str">
        <f t="shared" si="1"/>
        <v>OK</v>
      </c>
    </row>
    <row r="25" spans="1:13" ht="15" x14ac:dyDescent="0.25">
      <c r="A25" s="181" t="s">
        <v>419</v>
      </c>
      <c r="B25" s="181" t="s">
        <v>420</v>
      </c>
      <c r="C25" s="182" t="s">
        <v>421</v>
      </c>
      <c r="D25" s="181" t="s">
        <v>2</v>
      </c>
      <c r="E25" s="292">
        <v>21</v>
      </c>
      <c r="F25" s="184">
        <v>41622</v>
      </c>
      <c r="G25" s="184">
        <f t="shared" si="6"/>
        <v>874062</v>
      </c>
      <c r="H25" s="184">
        <v>41622</v>
      </c>
      <c r="I25" s="127">
        <f t="shared" si="4"/>
        <v>874062</v>
      </c>
      <c r="J25" s="123" t="str">
        <f t="shared" si="0"/>
        <v>OK</v>
      </c>
      <c r="K25" s="184">
        <v>41622</v>
      </c>
      <c r="L25" s="127">
        <f t="shared" si="2"/>
        <v>874062</v>
      </c>
      <c r="M25" s="123" t="str">
        <f t="shared" si="1"/>
        <v>OK</v>
      </c>
    </row>
    <row r="26" spans="1:13" ht="24" x14ac:dyDescent="0.25">
      <c r="A26" s="181">
        <v>3.04</v>
      </c>
      <c r="B26" s="181" t="s">
        <v>422</v>
      </c>
      <c r="C26" s="182" t="s">
        <v>423</v>
      </c>
      <c r="D26" s="181" t="s">
        <v>2</v>
      </c>
      <c r="E26" s="292">
        <v>4</v>
      </c>
      <c r="F26" s="185">
        <v>274130</v>
      </c>
      <c r="G26" s="185">
        <f t="shared" si="6"/>
        <v>1096520</v>
      </c>
      <c r="H26" s="185">
        <v>274130</v>
      </c>
      <c r="I26" s="127">
        <f t="shared" si="4"/>
        <v>1096520</v>
      </c>
      <c r="J26" s="123" t="str">
        <f t="shared" si="0"/>
        <v>OK</v>
      </c>
      <c r="K26" s="185">
        <v>274130</v>
      </c>
      <c r="L26" s="127">
        <f t="shared" si="2"/>
        <v>1096520</v>
      </c>
      <c r="M26" s="123" t="str">
        <f t="shared" si="1"/>
        <v>OK</v>
      </c>
    </row>
    <row r="27" spans="1:13" ht="15" x14ac:dyDescent="0.25">
      <c r="A27" s="187"/>
      <c r="B27" s="187"/>
      <c r="C27" s="186" t="s">
        <v>424</v>
      </c>
      <c r="D27" s="187"/>
      <c r="E27" s="293"/>
      <c r="F27" s="189"/>
      <c r="G27" s="189">
        <f>SUM(G23:G26)</f>
        <v>5599262</v>
      </c>
      <c r="H27" s="189"/>
      <c r="I27" s="189">
        <f>SUM(I23:I26)</f>
        <v>5599262</v>
      </c>
      <c r="J27" s="123" t="str">
        <f t="shared" si="0"/>
        <v>OK</v>
      </c>
      <c r="K27" s="189"/>
      <c r="L27" s="189">
        <f>SUM(L23:L26)</f>
        <v>5599262</v>
      </c>
      <c r="M27" s="123" t="str">
        <f t="shared" si="1"/>
        <v>OK</v>
      </c>
    </row>
    <row r="28" spans="1:13" ht="15" x14ac:dyDescent="0.25">
      <c r="A28" s="176" t="s">
        <v>425</v>
      </c>
      <c r="B28" s="176"/>
      <c r="C28" s="177" t="s">
        <v>426</v>
      </c>
      <c r="D28" s="178"/>
      <c r="E28" s="294"/>
      <c r="F28" s="178"/>
      <c r="G28" s="179"/>
      <c r="H28" s="178"/>
      <c r="I28" s="127">
        <f t="shared" si="4"/>
        <v>0</v>
      </c>
      <c r="J28" s="123" t="str">
        <f t="shared" si="0"/>
        <v>OK</v>
      </c>
      <c r="K28" s="178"/>
      <c r="L28" s="127">
        <f t="shared" si="2"/>
        <v>0</v>
      </c>
      <c r="M28" s="123" t="str">
        <f t="shared" si="1"/>
        <v>OK</v>
      </c>
    </row>
    <row r="29" spans="1:13" ht="36" x14ac:dyDescent="0.25">
      <c r="A29" s="181" t="s">
        <v>427</v>
      </c>
      <c r="B29" s="181" t="s">
        <v>428</v>
      </c>
      <c r="C29" s="182" t="s">
        <v>429</v>
      </c>
      <c r="D29" s="181" t="s">
        <v>7</v>
      </c>
      <c r="E29" s="292">
        <v>494</v>
      </c>
      <c r="F29" s="185">
        <v>75674</v>
      </c>
      <c r="G29" s="185">
        <f t="shared" ref="G29" si="7">+ROUND(F29*E29,0)</f>
        <v>37382956</v>
      </c>
      <c r="H29" s="185">
        <v>75674</v>
      </c>
      <c r="I29" s="127">
        <f t="shared" si="4"/>
        <v>37382956</v>
      </c>
      <c r="J29" s="123" t="str">
        <f t="shared" si="0"/>
        <v>OK</v>
      </c>
      <c r="K29" s="185">
        <v>75674</v>
      </c>
      <c r="L29" s="127">
        <f t="shared" si="2"/>
        <v>37382956</v>
      </c>
      <c r="M29" s="123" t="str">
        <f t="shared" si="1"/>
        <v>OK</v>
      </c>
    </row>
    <row r="30" spans="1:13" ht="15" x14ac:dyDescent="0.25">
      <c r="A30" s="187"/>
      <c r="B30" s="187"/>
      <c r="C30" s="186" t="s">
        <v>430</v>
      </c>
      <c r="D30" s="187"/>
      <c r="E30" s="293"/>
      <c r="F30" s="189"/>
      <c r="G30" s="189">
        <f>SUM(G29)</f>
        <v>37382956</v>
      </c>
      <c r="H30" s="189"/>
      <c r="I30" s="189">
        <f>SUM(I29)</f>
        <v>37382956</v>
      </c>
      <c r="J30" s="123" t="str">
        <f t="shared" si="0"/>
        <v>OK</v>
      </c>
      <c r="K30" s="189"/>
      <c r="L30" s="189">
        <f>SUM(L29)</f>
        <v>37382956</v>
      </c>
      <c r="M30" s="123" t="str">
        <f t="shared" si="1"/>
        <v>OK</v>
      </c>
    </row>
    <row r="31" spans="1:13" ht="15" x14ac:dyDescent="0.25">
      <c r="A31" s="176" t="s">
        <v>431</v>
      </c>
      <c r="B31" s="176"/>
      <c r="C31" s="177" t="s">
        <v>432</v>
      </c>
      <c r="D31" s="178"/>
      <c r="E31" s="294"/>
      <c r="F31" s="178"/>
      <c r="G31" s="179"/>
      <c r="H31" s="178"/>
      <c r="I31" s="127">
        <f t="shared" si="4"/>
        <v>0</v>
      </c>
      <c r="J31" s="123" t="str">
        <f t="shared" si="0"/>
        <v>OK</v>
      </c>
      <c r="K31" s="178"/>
      <c r="L31" s="127">
        <f t="shared" si="2"/>
        <v>0</v>
      </c>
      <c r="M31" s="123" t="str">
        <f t="shared" si="1"/>
        <v>OK</v>
      </c>
    </row>
    <row r="32" spans="1:13" ht="24" x14ac:dyDescent="0.25">
      <c r="A32" s="181" t="s">
        <v>433</v>
      </c>
      <c r="B32" s="181">
        <v>3.13</v>
      </c>
      <c r="C32" s="182" t="s">
        <v>434</v>
      </c>
      <c r="D32" s="181" t="s">
        <v>79</v>
      </c>
      <c r="E32" s="292">
        <v>108</v>
      </c>
      <c r="F32" s="185">
        <v>277721</v>
      </c>
      <c r="G32" s="185">
        <f t="shared" ref="G32:G47" si="8">+ROUND(F32*E32,0)</f>
        <v>29993868</v>
      </c>
      <c r="H32" s="185">
        <v>277721</v>
      </c>
      <c r="I32" s="127">
        <f t="shared" si="4"/>
        <v>29993868</v>
      </c>
      <c r="J32" s="123" t="str">
        <f t="shared" si="0"/>
        <v>OK</v>
      </c>
      <c r="K32" s="185">
        <v>277721</v>
      </c>
      <c r="L32" s="127">
        <f t="shared" si="2"/>
        <v>29993868</v>
      </c>
      <c r="M32" s="123" t="str">
        <f t="shared" si="1"/>
        <v>OK</v>
      </c>
    </row>
    <row r="33" spans="1:13" ht="15" x14ac:dyDescent="0.25">
      <c r="A33" s="181" t="s">
        <v>435</v>
      </c>
      <c r="B33" s="181"/>
      <c r="C33" s="182" t="s">
        <v>436</v>
      </c>
      <c r="D33" s="181" t="s">
        <v>2</v>
      </c>
      <c r="E33" s="292">
        <v>36</v>
      </c>
      <c r="F33" s="185">
        <v>146475</v>
      </c>
      <c r="G33" s="185">
        <f t="shared" si="8"/>
        <v>5273100</v>
      </c>
      <c r="H33" s="185">
        <v>146475</v>
      </c>
      <c r="I33" s="127">
        <f t="shared" si="4"/>
        <v>5273100</v>
      </c>
      <c r="J33" s="123" t="str">
        <f t="shared" si="0"/>
        <v>OK</v>
      </c>
      <c r="K33" s="185">
        <v>146475</v>
      </c>
      <c r="L33" s="127">
        <f t="shared" si="2"/>
        <v>5273100</v>
      </c>
      <c r="M33" s="123" t="str">
        <f t="shared" si="1"/>
        <v>OK</v>
      </c>
    </row>
    <row r="34" spans="1:13" ht="24" x14ac:dyDescent="0.25">
      <c r="A34" s="181" t="s">
        <v>437</v>
      </c>
      <c r="B34" s="181">
        <v>3.14</v>
      </c>
      <c r="C34" s="182" t="s">
        <v>438</v>
      </c>
      <c r="D34" s="181" t="s">
        <v>2</v>
      </c>
      <c r="E34" s="292">
        <v>1</v>
      </c>
      <c r="F34" s="185">
        <v>3073870</v>
      </c>
      <c r="G34" s="185">
        <f t="shared" si="8"/>
        <v>3073870</v>
      </c>
      <c r="H34" s="185">
        <v>3073870</v>
      </c>
      <c r="I34" s="127">
        <f t="shared" si="4"/>
        <v>3073870</v>
      </c>
      <c r="J34" s="123" t="str">
        <f t="shared" si="0"/>
        <v>OK</v>
      </c>
      <c r="K34" s="185">
        <v>3073870</v>
      </c>
      <c r="L34" s="127">
        <f t="shared" si="2"/>
        <v>3073870</v>
      </c>
      <c r="M34" s="123" t="str">
        <f t="shared" si="1"/>
        <v>OK</v>
      </c>
    </row>
    <row r="35" spans="1:13" ht="24" x14ac:dyDescent="0.25">
      <c r="A35" s="181" t="s">
        <v>439</v>
      </c>
      <c r="B35" s="181" t="s">
        <v>440</v>
      </c>
      <c r="C35" s="182" t="s">
        <v>441</v>
      </c>
      <c r="D35" s="181" t="s">
        <v>2</v>
      </c>
      <c r="E35" s="292">
        <v>1</v>
      </c>
      <c r="F35" s="185">
        <v>3554427</v>
      </c>
      <c r="G35" s="185">
        <f t="shared" si="8"/>
        <v>3554427</v>
      </c>
      <c r="H35" s="185">
        <v>3554427</v>
      </c>
      <c r="I35" s="127">
        <f t="shared" si="4"/>
        <v>3554427</v>
      </c>
      <c r="J35" s="123" t="str">
        <f t="shared" si="0"/>
        <v>OK</v>
      </c>
      <c r="K35" s="185">
        <v>3554427</v>
      </c>
      <c r="L35" s="127">
        <f t="shared" si="2"/>
        <v>3554427</v>
      </c>
      <c r="M35" s="123" t="str">
        <f t="shared" si="1"/>
        <v>OK</v>
      </c>
    </row>
    <row r="36" spans="1:13" ht="24" x14ac:dyDescent="0.25">
      <c r="A36" s="181" t="s">
        <v>442</v>
      </c>
      <c r="B36" s="181" t="s">
        <v>440</v>
      </c>
      <c r="C36" s="182" t="s">
        <v>443</v>
      </c>
      <c r="D36" s="181" t="s">
        <v>2</v>
      </c>
      <c r="E36" s="292">
        <v>1</v>
      </c>
      <c r="F36" s="185">
        <v>3251381</v>
      </c>
      <c r="G36" s="185">
        <f t="shared" si="8"/>
        <v>3251381</v>
      </c>
      <c r="H36" s="185">
        <v>3251381</v>
      </c>
      <c r="I36" s="127">
        <f t="shared" si="4"/>
        <v>3251381</v>
      </c>
      <c r="J36" s="123" t="str">
        <f t="shared" si="0"/>
        <v>OK</v>
      </c>
      <c r="K36" s="185">
        <v>3251381</v>
      </c>
      <c r="L36" s="127">
        <f t="shared" si="2"/>
        <v>3251381</v>
      </c>
      <c r="M36" s="123" t="str">
        <f t="shared" si="1"/>
        <v>OK</v>
      </c>
    </row>
    <row r="37" spans="1:13" ht="24" x14ac:dyDescent="0.25">
      <c r="A37" s="181" t="s">
        <v>444</v>
      </c>
      <c r="B37" s="181" t="s">
        <v>440</v>
      </c>
      <c r="C37" s="182" t="s">
        <v>445</v>
      </c>
      <c r="D37" s="181" t="s">
        <v>2</v>
      </c>
      <c r="E37" s="292">
        <v>1</v>
      </c>
      <c r="F37" s="185">
        <v>2571992</v>
      </c>
      <c r="G37" s="185">
        <f t="shared" si="8"/>
        <v>2571992</v>
      </c>
      <c r="H37" s="185">
        <v>2571992</v>
      </c>
      <c r="I37" s="127">
        <f t="shared" si="4"/>
        <v>2571992</v>
      </c>
      <c r="J37" s="123" t="str">
        <f t="shared" si="0"/>
        <v>OK</v>
      </c>
      <c r="K37" s="185">
        <v>2571992</v>
      </c>
      <c r="L37" s="127">
        <f t="shared" si="2"/>
        <v>2571992</v>
      </c>
      <c r="M37" s="123" t="str">
        <f t="shared" si="1"/>
        <v>OK</v>
      </c>
    </row>
    <row r="38" spans="1:13" ht="24" x14ac:dyDescent="0.25">
      <c r="A38" s="181" t="s">
        <v>446</v>
      </c>
      <c r="B38" s="181" t="s">
        <v>440</v>
      </c>
      <c r="C38" s="182" t="s">
        <v>447</v>
      </c>
      <c r="D38" s="181" t="s">
        <v>2</v>
      </c>
      <c r="E38" s="292">
        <v>1</v>
      </c>
      <c r="F38" s="185">
        <v>2491981</v>
      </c>
      <c r="G38" s="185">
        <f t="shared" si="8"/>
        <v>2491981</v>
      </c>
      <c r="H38" s="185">
        <v>2491981</v>
      </c>
      <c r="I38" s="127">
        <f t="shared" si="4"/>
        <v>2491981</v>
      </c>
      <c r="J38" s="123" t="str">
        <f t="shared" si="0"/>
        <v>OK</v>
      </c>
      <c r="K38" s="185">
        <v>2491981</v>
      </c>
      <c r="L38" s="127">
        <f t="shared" si="2"/>
        <v>2491981</v>
      </c>
      <c r="M38" s="123" t="str">
        <f t="shared" si="1"/>
        <v>OK</v>
      </c>
    </row>
    <row r="39" spans="1:13" ht="24" x14ac:dyDescent="0.25">
      <c r="A39" s="181" t="s">
        <v>448</v>
      </c>
      <c r="B39" s="181" t="s">
        <v>440</v>
      </c>
      <c r="C39" s="182" t="s">
        <v>449</v>
      </c>
      <c r="D39" s="181" t="s">
        <v>2</v>
      </c>
      <c r="E39" s="292">
        <v>1</v>
      </c>
      <c r="F39" s="185">
        <v>1376038</v>
      </c>
      <c r="G39" s="185">
        <f t="shared" si="8"/>
        <v>1376038</v>
      </c>
      <c r="H39" s="185">
        <v>1376038</v>
      </c>
      <c r="I39" s="127">
        <f t="shared" si="4"/>
        <v>1376038</v>
      </c>
      <c r="J39" s="123" t="str">
        <f t="shared" si="0"/>
        <v>OK</v>
      </c>
      <c r="K39" s="185">
        <v>1376038</v>
      </c>
      <c r="L39" s="127">
        <f t="shared" si="2"/>
        <v>1376038</v>
      </c>
      <c r="M39" s="123" t="str">
        <f t="shared" si="1"/>
        <v>OK</v>
      </c>
    </row>
    <row r="40" spans="1:13" ht="24" x14ac:dyDescent="0.25">
      <c r="A40" s="181" t="s">
        <v>450</v>
      </c>
      <c r="B40" s="181" t="s">
        <v>440</v>
      </c>
      <c r="C40" s="182" t="s">
        <v>451</v>
      </c>
      <c r="D40" s="181" t="s">
        <v>2</v>
      </c>
      <c r="E40" s="292">
        <v>1</v>
      </c>
      <c r="F40" s="185">
        <v>1024516</v>
      </c>
      <c r="G40" s="185">
        <f t="shared" si="8"/>
        <v>1024516</v>
      </c>
      <c r="H40" s="185">
        <v>1024516</v>
      </c>
      <c r="I40" s="127">
        <f t="shared" si="4"/>
        <v>1024516</v>
      </c>
      <c r="J40" s="123" t="str">
        <f t="shared" si="0"/>
        <v>OK</v>
      </c>
      <c r="K40" s="185">
        <v>1024516</v>
      </c>
      <c r="L40" s="127">
        <f t="shared" si="2"/>
        <v>1024516</v>
      </c>
      <c r="M40" s="123" t="str">
        <f t="shared" si="1"/>
        <v>OK</v>
      </c>
    </row>
    <row r="41" spans="1:13" ht="24" x14ac:dyDescent="0.25">
      <c r="A41" s="181" t="s">
        <v>452</v>
      </c>
      <c r="B41" s="181" t="s">
        <v>440</v>
      </c>
      <c r="C41" s="182" t="s">
        <v>453</v>
      </c>
      <c r="D41" s="181" t="s">
        <v>2</v>
      </c>
      <c r="E41" s="292">
        <v>1</v>
      </c>
      <c r="F41" s="185">
        <v>1564285</v>
      </c>
      <c r="G41" s="185">
        <f t="shared" si="8"/>
        <v>1564285</v>
      </c>
      <c r="H41" s="185">
        <v>1564285</v>
      </c>
      <c r="I41" s="127">
        <f t="shared" si="4"/>
        <v>1564285</v>
      </c>
      <c r="J41" s="123" t="str">
        <f t="shared" si="0"/>
        <v>OK</v>
      </c>
      <c r="K41" s="185">
        <v>1564285</v>
      </c>
      <c r="L41" s="127">
        <f t="shared" si="2"/>
        <v>1564285</v>
      </c>
      <c r="M41" s="123" t="str">
        <f t="shared" si="1"/>
        <v>OK</v>
      </c>
    </row>
    <row r="42" spans="1:13" ht="24" x14ac:dyDescent="0.25">
      <c r="A42" s="181" t="s">
        <v>454</v>
      </c>
      <c r="B42" s="181" t="s">
        <v>440</v>
      </c>
      <c r="C42" s="182" t="s">
        <v>455</v>
      </c>
      <c r="D42" s="181" t="s">
        <v>2</v>
      </c>
      <c r="E42" s="292">
        <v>1</v>
      </c>
      <c r="F42" s="185">
        <v>2100668</v>
      </c>
      <c r="G42" s="185">
        <f t="shared" si="8"/>
        <v>2100668</v>
      </c>
      <c r="H42" s="185">
        <v>2100668</v>
      </c>
      <c r="I42" s="127">
        <f t="shared" si="4"/>
        <v>2100668</v>
      </c>
      <c r="J42" s="123" t="str">
        <f t="shared" si="0"/>
        <v>OK</v>
      </c>
      <c r="K42" s="185">
        <v>2100668</v>
      </c>
      <c r="L42" s="127">
        <f t="shared" si="2"/>
        <v>2100668</v>
      </c>
      <c r="M42" s="123" t="str">
        <f t="shared" si="1"/>
        <v>OK</v>
      </c>
    </row>
    <row r="43" spans="1:13" ht="24" x14ac:dyDescent="0.25">
      <c r="A43" s="181" t="s">
        <v>456</v>
      </c>
      <c r="B43" s="181" t="s">
        <v>440</v>
      </c>
      <c r="C43" s="182" t="s">
        <v>457</v>
      </c>
      <c r="D43" s="181" t="s">
        <v>2</v>
      </c>
      <c r="E43" s="292">
        <v>1</v>
      </c>
      <c r="F43" s="185">
        <v>1626621</v>
      </c>
      <c r="G43" s="185">
        <f t="shared" si="8"/>
        <v>1626621</v>
      </c>
      <c r="H43" s="185">
        <v>1626621</v>
      </c>
      <c r="I43" s="127">
        <f t="shared" si="4"/>
        <v>1626621</v>
      </c>
      <c r="J43" s="123" t="str">
        <f t="shared" si="0"/>
        <v>OK</v>
      </c>
      <c r="K43" s="185">
        <v>1626621</v>
      </c>
      <c r="L43" s="127">
        <f t="shared" si="2"/>
        <v>1626621</v>
      </c>
      <c r="M43" s="123" t="str">
        <f t="shared" si="1"/>
        <v>OK</v>
      </c>
    </row>
    <row r="44" spans="1:13" ht="24" x14ac:dyDescent="0.25">
      <c r="A44" s="181" t="s">
        <v>458</v>
      </c>
      <c r="B44" s="181" t="s">
        <v>440</v>
      </c>
      <c r="C44" s="182" t="s">
        <v>459</v>
      </c>
      <c r="D44" s="181" t="s">
        <v>79</v>
      </c>
      <c r="E44" s="292">
        <v>51.44</v>
      </c>
      <c r="F44" s="185">
        <v>45621</v>
      </c>
      <c r="G44" s="185">
        <f t="shared" si="8"/>
        <v>2346744</v>
      </c>
      <c r="H44" s="185">
        <v>45621</v>
      </c>
      <c r="I44" s="127">
        <f t="shared" si="4"/>
        <v>2346744</v>
      </c>
      <c r="J44" s="123" t="str">
        <f t="shared" si="0"/>
        <v>OK</v>
      </c>
      <c r="K44" s="185">
        <v>45621</v>
      </c>
      <c r="L44" s="127">
        <f t="shared" si="2"/>
        <v>2346744</v>
      </c>
      <c r="M44" s="123" t="str">
        <f t="shared" si="1"/>
        <v>OK</v>
      </c>
    </row>
    <row r="45" spans="1:13" ht="24" x14ac:dyDescent="0.25">
      <c r="A45" s="181" t="s">
        <v>460</v>
      </c>
      <c r="B45" s="181"/>
      <c r="C45" s="182" t="s">
        <v>461</v>
      </c>
      <c r="D45" s="181" t="s">
        <v>79</v>
      </c>
      <c r="E45" s="292">
        <v>301</v>
      </c>
      <c r="F45" s="184">
        <v>68345</v>
      </c>
      <c r="G45" s="184">
        <f t="shared" si="8"/>
        <v>20571845</v>
      </c>
      <c r="H45" s="184">
        <v>68345</v>
      </c>
      <c r="I45" s="127">
        <f t="shared" si="4"/>
        <v>20571845</v>
      </c>
      <c r="J45" s="123" t="str">
        <f t="shared" si="0"/>
        <v>OK</v>
      </c>
      <c r="K45" s="184">
        <v>68345</v>
      </c>
      <c r="L45" s="127">
        <f t="shared" si="2"/>
        <v>20571845</v>
      </c>
      <c r="M45" s="123" t="str">
        <f t="shared" si="1"/>
        <v>OK</v>
      </c>
    </row>
    <row r="46" spans="1:13" ht="24" x14ac:dyDescent="0.25">
      <c r="A46" s="181" t="s">
        <v>462</v>
      </c>
      <c r="B46" s="181"/>
      <c r="C46" s="182" t="s">
        <v>463</v>
      </c>
      <c r="D46" s="181" t="s">
        <v>79</v>
      </c>
      <c r="E46" s="292">
        <v>127.7</v>
      </c>
      <c r="F46" s="184">
        <v>98664</v>
      </c>
      <c r="G46" s="184">
        <f t="shared" si="8"/>
        <v>12599393</v>
      </c>
      <c r="H46" s="184">
        <v>98664</v>
      </c>
      <c r="I46" s="127">
        <f t="shared" si="4"/>
        <v>12599393</v>
      </c>
      <c r="J46" s="123" t="str">
        <f t="shared" si="0"/>
        <v>OK</v>
      </c>
      <c r="K46" s="184">
        <v>98664</v>
      </c>
      <c r="L46" s="127">
        <f t="shared" si="2"/>
        <v>12599393</v>
      </c>
      <c r="M46" s="123" t="str">
        <f t="shared" si="1"/>
        <v>OK</v>
      </c>
    </row>
    <row r="47" spans="1:13" ht="48" x14ac:dyDescent="0.25">
      <c r="A47" s="181" t="s">
        <v>464</v>
      </c>
      <c r="B47" s="181"/>
      <c r="C47" s="182" t="s">
        <v>465</v>
      </c>
      <c r="D47" s="181" t="s">
        <v>79</v>
      </c>
      <c r="E47" s="292">
        <v>57</v>
      </c>
      <c r="F47" s="184">
        <v>64844</v>
      </c>
      <c r="G47" s="184">
        <f t="shared" si="8"/>
        <v>3696108</v>
      </c>
      <c r="H47" s="184">
        <v>64844</v>
      </c>
      <c r="I47" s="127">
        <f t="shared" si="4"/>
        <v>3696108</v>
      </c>
      <c r="J47" s="123" t="str">
        <f t="shared" si="0"/>
        <v>OK</v>
      </c>
      <c r="K47" s="184">
        <v>64844</v>
      </c>
      <c r="L47" s="127">
        <f t="shared" si="2"/>
        <v>3696108</v>
      </c>
      <c r="M47" s="123" t="str">
        <f t="shared" si="1"/>
        <v>OK</v>
      </c>
    </row>
    <row r="48" spans="1:13" ht="15" x14ac:dyDescent="0.25">
      <c r="A48" s="187"/>
      <c r="B48" s="187"/>
      <c r="C48" s="186" t="s">
        <v>466</v>
      </c>
      <c r="D48" s="187"/>
      <c r="E48" s="293"/>
      <c r="F48" s="189"/>
      <c r="G48" s="189">
        <f>SUM(G32:G47)</f>
        <v>97116837</v>
      </c>
      <c r="H48" s="189"/>
      <c r="I48" s="189">
        <f>SUM(I32:I47)</f>
        <v>97116837</v>
      </c>
      <c r="J48" s="123" t="str">
        <f t="shared" si="0"/>
        <v>OK</v>
      </c>
      <c r="K48" s="189"/>
      <c r="L48" s="189">
        <f>SUM(L32:L47)</f>
        <v>97116837</v>
      </c>
      <c r="M48" s="123" t="str">
        <f t="shared" si="1"/>
        <v>OK</v>
      </c>
    </row>
    <row r="49" spans="1:13" ht="15" x14ac:dyDescent="0.25">
      <c r="A49" s="176" t="s">
        <v>467</v>
      </c>
      <c r="B49" s="176"/>
      <c r="C49" s="177" t="s">
        <v>340</v>
      </c>
      <c r="D49" s="178"/>
      <c r="E49" s="294"/>
      <c r="F49" s="178"/>
      <c r="G49" s="179"/>
      <c r="H49" s="178"/>
      <c r="I49" s="127">
        <f t="shared" si="4"/>
        <v>0</v>
      </c>
      <c r="J49" s="123" t="str">
        <f t="shared" si="0"/>
        <v>OK</v>
      </c>
      <c r="K49" s="178"/>
      <c r="L49" s="127">
        <f t="shared" si="2"/>
        <v>0</v>
      </c>
      <c r="M49" s="123" t="str">
        <f t="shared" si="1"/>
        <v>OK</v>
      </c>
    </row>
    <row r="50" spans="1:13" ht="15" x14ac:dyDescent="0.25">
      <c r="A50" s="181" t="s">
        <v>468</v>
      </c>
      <c r="B50" s="181" t="s">
        <v>469</v>
      </c>
      <c r="C50" s="182" t="s">
        <v>470</v>
      </c>
      <c r="D50" s="181" t="s">
        <v>7</v>
      </c>
      <c r="E50" s="292">
        <v>369</v>
      </c>
      <c r="F50" s="184">
        <v>63618</v>
      </c>
      <c r="G50" s="184">
        <f t="shared" ref="G50:G53" si="9">+ROUND(F50*E50,0)</f>
        <v>23475042</v>
      </c>
      <c r="H50" s="184">
        <v>63618</v>
      </c>
      <c r="I50" s="127">
        <f t="shared" si="4"/>
        <v>23475042</v>
      </c>
      <c r="J50" s="123" t="str">
        <f t="shared" si="0"/>
        <v>OK</v>
      </c>
      <c r="K50" s="184">
        <v>63618</v>
      </c>
      <c r="L50" s="127">
        <f t="shared" si="2"/>
        <v>23475042</v>
      </c>
      <c r="M50" s="123" t="str">
        <f t="shared" si="1"/>
        <v>OK</v>
      </c>
    </row>
    <row r="51" spans="1:13" ht="36" x14ac:dyDescent="0.25">
      <c r="A51" s="181" t="s">
        <v>471</v>
      </c>
      <c r="B51" s="181" t="s">
        <v>472</v>
      </c>
      <c r="C51" s="182" t="s">
        <v>473</v>
      </c>
      <c r="D51" s="181" t="s">
        <v>79</v>
      </c>
      <c r="E51" s="292">
        <v>81</v>
      </c>
      <c r="F51" s="184">
        <v>78734</v>
      </c>
      <c r="G51" s="184">
        <f t="shared" si="9"/>
        <v>6377454</v>
      </c>
      <c r="H51" s="184">
        <v>78734</v>
      </c>
      <c r="I51" s="127">
        <f t="shared" si="4"/>
        <v>6377454</v>
      </c>
      <c r="J51" s="123" t="str">
        <f t="shared" si="0"/>
        <v>OK</v>
      </c>
      <c r="K51" s="184">
        <v>78734</v>
      </c>
      <c r="L51" s="127">
        <f t="shared" si="2"/>
        <v>6377454</v>
      </c>
      <c r="M51" s="123" t="str">
        <f t="shared" si="1"/>
        <v>OK</v>
      </c>
    </row>
    <row r="52" spans="1:13" ht="24" x14ac:dyDescent="0.25">
      <c r="A52" s="181" t="s">
        <v>474</v>
      </c>
      <c r="B52" s="181"/>
      <c r="C52" s="182" t="s">
        <v>475</v>
      </c>
      <c r="D52" s="181" t="s">
        <v>79</v>
      </c>
      <c r="E52" s="292">
        <v>48</v>
      </c>
      <c r="F52" s="184">
        <v>7865</v>
      </c>
      <c r="G52" s="184">
        <f t="shared" si="9"/>
        <v>377520</v>
      </c>
      <c r="H52" s="184">
        <v>7865</v>
      </c>
      <c r="I52" s="127">
        <f t="shared" si="4"/>
        <v>377520</v>
      </c>
      <c r="J52" s="123" t="str">
        <f t="shared" si="0"/>
        <v>OK</v>
      </c>
      <c r="K52" s="184">
        <v>7865</v>
      </c>
      <c r="L52" s="127">
        <f t="shared" si="2"/>
        <v>377520</v>
      </c>
      <c r="M52" s="123" t="str">
        <f t="shared" si="1"/>
        <v>OK</v>
      </c>
    </row>
    <row r="53" spans="1:13" ht="24" x14ac:dyDescent="0.25">
      <c r="A53" s="181" t="s">
        <v>476</v>
      </c>
      <c r="B53" s="181" t="s">
        <v>477</v>
      </c>
      <c r="C53" s="182" t="s">
        <v>478</v>
      </c>
      <c r="D53" s="181" t="s">
        <v>79</v>
      </c>
      <c r="E53" s="292">
        <v>54.2</v>
      </c>
      <c r="F53" s="184">
        <v>68145</v>
      </c>
      <c r="G53" s="184">
        <f t="shared" si="9"/>
        <v>3693459</v>
      </c>
      <c r="H53" s="184">
        <v>68145</v>
      </c>
      <c r="I53" s="127">
        <f t="shared" si="4"/>
        <v>3693459</v>
      </c>
      <c r="J53" s="123" t="str">
        <f t="shared" si="0"/>
        <v>OK</v>
      </c>
      <c r="K53" s="184">
        <v>68145</v>
      </c>
      <c r="L53" s="127">
        <f t="shared" si="2"/>
        <v>3693459</v>
      </c>
      <c r="M53" s="123" t="str">
        <f t="shared" si="1"/>
        <v>OK</v>
      </c>
    </row>
    <row r="54" spans="1:13" ht="15" x14ac:dyDescent="0.25">
      <c r="A54" s="187"/>
      <c r="B54" s="187"/>
      <c r="C54" s="186" t="s">
        <v>479</v>
      </c>
      <c r="D54" s="187"/>
      <c r="E54" s="293"/>
      <c r="F54" s="189"/>
      <c r="G54" s="189">
        <f>SUM(G50:G53)</f>
        <v>33923475</v>
      </c>
      <c r="H54" s="189"/>
      <c r="I54" s="189">
        <f>SUM(I50:I53)</f>
        <v>33923475</v>
      </c>
      <c r="J54" s="123" t="str">
        <f t="shared" si="0"/>
        <v>OK</v>
      </c>
      <c r="K54" s="189"/>
      <c r="L54" s="189">
        <f>SUM(L50:L53)</f>
        <v>33923475</v>
      </c>
      <c r="M54" s="123" t="str">
        <f t="shared" si="1"/>
        <v>OK</v>
      </c>
    </row>
    <row r="55" spans="1:13" ht="15" x14ac:dyDescent="0.25">
      <c r="A55" s="176" t="s">
        <v>480</v>
      </c>
      <c r="B55" s="176"/>
      <c r="C55" s="177" t="s">
        <v>481</v>
      </c>
      <c r="D55" s="178"/>
      <c r="E55" s="294"/>
      <c r="F55" s="178"/>
      <c r="G55" s="179"/>
      <c r="H55" s="178"/>
      <c r="I55" s="127">
        <f t="shared" si="4"/>
        <v>0</v>
      </c>
      <c r="J55" s="123" t="str">
        <f t="shared" si="0"/>
        <v>OK</v>
      </c>
      <c r="K55" s="178"/>
      <c r="L55" s="127">
        <f t="shared" si="2"/>
        <v>0</v>
      </c>
      <c r="M55" s="123" t="str">
        <f t="shared" si="1"/>
        <v>OK</v>
      </c>
    </row>
    <row r="56" spans="1:13" ht="36" x14ac:dyDescent="0.25">
      <c r="A56" s="181" t="s">
        <v>482</v>
      </c>
      <c r="B56" s="181" t="s">
        <v>483</v>
      </c>
      <c r="C56" s="182" t="s">
        <v>484</v>
      </c>
      <c r="D56" s="181" t="s">
        <v>7</v>
      </c>
      <c r="E56" s="292">
        <v>302</v>
      </c>
      <c r="F56" s="184">
        <v>12315</v>
      </c>
      <c r="G56" s="184">
        <f t="shared" ref="G56:G62" si="10">+ROUND(F56*E56,0)</f>
        <v>3719130</v>
      </c>
      <c r="H56" s="184">
        <v>12315</v>
      </c>
      <c r="I56" s="127">
        <f t="shared" si="4"/>
        <v>3719130</v>
      </c>
      <c r="J56" s="123" t="str">
        <f t="shared" si="0"/>
        <v>OK</v>
      </c>
      <c r="K56" s="184">
        <v>12315</v>
      </c>
      <c r="L56" s="127">
        <f t="shared" si="2"/>
        <v>3719130</v>
      </c>
      <c r="M56" s="123" t="str">
        <f t="shared" si="1"/>
        <v>OK</v>
      </c>
    </row>
    <row r="57" spans="1:13" ht="24" x14ac:dyDescent="0.25">
      <c r="A57" s="181" t="s">
        <v>485</v>
      </c>
      <c r="B57" s="181" t="s">
        <v>486</v>
      </c>
      <c r="C57" s="182" t="s">
        <v>487</v>
      </c>
      <c r="D57" s="181" t="s">
        <v>7</v>
      </c>
      <c r="E57" s="292">
        <v>302</v>
      </c>
      <c r="F57" s="184">
        <v>50766</v>
      </c>
      <c r="G57" s="184">
        <f t="shared" si="10"/>
        <v>15331332</v>
      </c>
      <c r="H57" s="184">
        <v>50766</v>
      </c>
      <c r="I57" s="127">
        <f t="shared" si="4"/>
        <v>15331332</v>
      </c>
      <c r="J57" s="123" t="str">
        <f t="shared" si="0"/>
        <v>OK</v>
      </c>
      <c r="K57" s="184">
        <v>50766</v>
      </c>
      <c r="L57" s="127">
        <f t="shared" si="2"/>
        <v>15331332</v>
      </c>
      <c r="M57" s="123" t="str">
        <f t="shared" si="1"/>
        <v>OK</v>
      </c>
    </row>
    <row r="58" spans="1:13" ht="15" x14ac:dyDescent="0.25">
      <c r="A58" s="181" t="s">
        <v>488</v>
      </c>
      <c r="B58" s="181" t="s">
        <v>489</v>
      </c>
      <c r="C58" s="182" t="s">
        <v>490</v>
      </c>
      <c r="D58" s="181" t="s">
        <v>7</v>
      </c>
      <c r="E58" s="292">
        <v>302</v>
      </c>
      <c r="F58" s="184">
        <v>38766</v>
      </c>
      <c r="G58" s="184">
        <f t="shared" si="10"/>
        <v>11707332</v>
      </c>
      <c r="H58" s="184">
        <v>38766</v>
      </c>
      <c r="I58" s="127">
        <f t="shared" si="4"/>
        <v>11707332</v>
      </c>
      <c r="J58" s="123" t="str">
        <f t="shared" si="0"/>
        <v>OK</v>
      </c>
      <c r="K58" s="184">
        <v>38766</v>
      </c>
      <c r="L58" s="127">
        <f t="shared" si="2"/>
        <v>11707332</v>
      </c>
      <c r="M58" s="123" t="str">
        <f t="shared" si="1"/>
        <v>OK</v>
      </c>
    </row>
    <row r="59" spans="1:13" ht="15" x14ac:dyDescent="0.25">
      <c r="A59" s="181" t="s">
        <v>491</v>
      </c>
      <c r="B59" s="181" t="s">
        <v>492</v>
      </c>
      <c r="C59" s="182" t="s">
        <v>493</v>
      </c>
      <c r="D59" s="181" t="s">
        <v>79</v>
      </c>
      <c r="E59" s="292">
        <v>219</v>
      </c>
      <c r="F59" s="184">
        <v>11046</v>
      </c>
      <c r="G59" s="184">
        <f t="shared" si="10"/>
        <v>2419074</v>
      </c>
      <c r="H59" s="184">
        <v>11046</v>
      </c>
      <c r="I59" s="127">
        <f t="shared" si="4"/>
        <v>2419074</v>
      </c>
      <c r="J59" s="123" t="str">
        <f t="shared" si="0"/>
        <v>OK</v>
      </c>
      <c r="K59" s="184">
        <v>11046</v>
      </c>
      <c r="L59" s="127">
        <f t="shared" si="2"/>
        <v>2419074</v>
      </c>
      <c r="M59" s="123" t="str">
        <f t="shared" si="1"/>
        <v>OK</v>
      </c>
    </row>
    <row r="60" spans="1:13" ht="24" x14ac:dyDescent="0.25">
      <c r="A60" s="190" t="s">
        <v>494</v>
      </c>
      <c r="B60" s="190"/>
      <c r="C60" s="182" t="s">
        <v>495</v>
      </c>
      <c r="D60" s="190" t="s">
        <v>7</v>
      </c>
      <c r="E60" s="295">
        <v>74</v>
      </c>
      <c r="F60" s="191">
        <v>250755</v>
      </c>
      <c r="G60" s="191">
        <f t="shared" si="10"/>
        <v>18555870</v>
      </c>
      <c r="H60" s="191">
        <v>250755</v>
      </c>
      <c r="I60" s="127">
        <f t="shared" si="4"/>
        <v>18555870</v>
      </c>
      <c r="J60" s="123" t="str">
        <f t="shared" si="0"/>
        <v>OK</v>
      </c>
      <c r="K60" s="191">
        <v>250755</v>
      </c>
      <c r="L60" s="127">
        <f t="shared" si="2"/>
        <v>18555870</v>
      </c>
      <c r="M60" s="123" t="str">
        <f t="shared" si="1"/>
        <v>OK</v>
      </c>
    </row>
    <row r="61" spans="1:13" ht="15" x14ac:dyDescent="0.25">
      <c r="A61" s="181" t="s">
        <v>496</v>
      </c>
      <c r="B61" s="181"/>
      <c r="C61" s="182" t="s">
        <v>497</v>
      </c>
      <c r="D61" s="181" t="s">
        <v>7</v>
      </c>
      <c r="E61" s="292">
        <v>5</v>
      </c>
      <c r="F61" s="184">
        <v>282450</v>
      </c>
      <c r="G61" s="191">
        <f t="shared" si="10"/>
        <v>1412250</v>
      </c>
      <c r="H61" s="184">
        <v>282450</v>
      </c>
      <c r="I61" s="127">
        <f t="shared" si="4"/>
        <v>1412250</v>
      </c>
      <c r="J61" s="123" t="str">
        <f t="shared" si="0"/>
        <v>OK</v>
      </c>
      <c r="K61" s="184">
        <v>282450</v>
      </c>
      <c r="L61" s="127">
        <f t="shared" si="2"/>
        <v>1412250</v>
      </c>
      <c r="M61" s="123" t="str">
        <f t="shared" si="1"/>
        <v>OK</v>
      </c>
    </row>
    <row r="62" spans="1:13" ht="15" x14ac:dyDescent="0.25">
      <c r="A62" s="181" t="s">
        <v>498</v>
      </c>
      <c r="B62" s="181"/>
      <c r="C62" s="182" t="s">
        <v>499</v>
      </c>
      <c r="D62" s="181" t="s">
        <v>7</v>
      </c>
      <c r="E62" s="292">
        <v>2.5</v>
      </c>
      <c r="F62" s="184">
        <v>49088</v>
      </c>
      <c r="G62" s="184">
        <f t="shared" si="10"/>
        <v>122720</v>
      </c>
      <c r="H62" s="184">
        <v>49088</v>
      </c>
      <c r="I62" s="127">
        <f t="shared" si="4"/>
        <v>122720</v>
      </c>
      <c r="J62" s="123" t="str">
        <f t="shared" si="0"/>
        <v>OK</v>
      </c>
      <c r="K62" s="184">
        <v>49088</v>
      </c>
      <c r="L62" s="127">
        <f t="shared" si="2"/>
        <v>122720</v>
      </c>
      <c r="M62" s="123" t="str">
        <f t="shared" si="1"/>
        <v>OK</v>
      </c>
    </row>
    <row r="63" spans="1:13" ht="15" x14ac:dyDescent="0.25">
      <c r="A63" s="187"/>
      <c r="B63" s="187"/>
      <c r="C63" s="186" t="s">
        <v>500</v>
      </c>
      <c r="D63" s="187"/>
      <c r="E63" s="293"/>
      <c r="F63" s="189"/>
      <c r="G63" s="189">
        <f>SUM(G56:G62)</f>
        <v>53267708</v>
      </c>
      <c r="H63" s="189"/>
      <c r="I63" s="189">
        <f>SUM(I56:I62)</f>
        <v>53267708</v>
      </c>
      <c r="J63" s="123" t="str">
        <f t="shared" si="0"/>
        <v>OK</v>
      </c>
      <c r="K63" s="189"/>
      <c r="L63" s="189">
        <f>SUM(L56:L62)</f>
        <v>53267708</v>
      </c>
      <c r="M63" s="123" t="str">
        <f t="shared" si="1"/>
        <v>OK</v>
      </c>
    </row>
    <row r="64" spans="1:13" ht="15" x14ac:dyDescent="0.25">
      <c r="A64" s="176" t="s">
        <v>501</v>
      </c>
      <c r="B64" s="176"/>
      <c r="C64" s="177" t="s">
        <v>502</v>
      </c>
      <c r="D64" s="178"/>
      <c r="E64" s="294"/>
      <c r="F64" s="178"/>
      <c r="G64" s="179"/>
      <c r="H64" s="178"/>
      <c r="I64" s="127">
        <f t="shared" si="4"/>
        <v>0</v>
      </c>
      <c r="J64" s="123" t="str">
        <f t="shared" si="0"/>
        <v>OK</v>
      </c>
      <c r="K64" s="178"/>
      <c r="L64" s="127">
        <f t="shared" si="2"/>
        <v>0</v>
      </c>
      <c r="M64" s="123" t="str">
        <f t="shared" si="1"/>
        <v>OK</v>
      </c>
    </row>
    <row r="65" spans="1:13" ht="15" x14ac:dyDescent="0.25">
      <c r="A65" s="181" t="s">
        <v>503</v>
      </c>
      <c r="B65" s="181" t="s">
        <v>504</v>
      </c>
      <c r="C65" s="182" t="s">
        <v>505</v>
      </c>
      <c r="D65" s="181" t="s">
        <v>79</v>
      </c>
      <c r="E65" s="292">
        <v>41</v>
      </c>
      <c r="F65" s="184">
        <v>12614</v>
      </c>
      <c r="G65" s="184">
        <f t="shared" ref="G65:G68" si="11">+ROUND(F65*E65,0)</f>
        <v>517174</v>
      </c>
      <c r="H65" s="184">
        <v>12614</v>
      </c>
      <c r="I65" s="127">
        <f t="shared" si="4"/>
        <v>517174</v>
      </c>
      <c r="J65" s="123" t="str">
        <f t="shared" si="0"/>
        <v>OK</v>
      </c>
      <c r="K65" s="184">
        <v>12614</v>
      </c>
      <c r="L65" s="127">
        <f t="shared" si="2"/>
        <v>517174</v>
      </c>
      <c r="M65" s="123" t="str">
        <f t="shared" si="1"/>
        <v>OK</v>
      </c>
    </row>
    <row r="66" spans="1:13" ht="15" x14ac:dyDescent="0.25">
      <c r="A66" s="181" t="s">
        <v>506</v>
      </c>
      <c r="B66" s="181" t="s">
        <v>507</v>
      </c>
      <c r="C66" s="182" t="s">
        <v>508</v>
      </c>
      <c r="D66" s="181" t="s">
        <v>79</v>
      </c>
      <c r="E66" s="292">
        <v>53</v>
      </c>
      <c r="F66" s="184">
        <v>8343</v>
      </c>
      <c r="G66" s="184">
        <f t="shared" si="11"/>
        <v>442179</v>
      </c>
      <c r="H66" s="184">
        <v>8343</v>
      </c>
      <c r="I66" s="127">
        <f t="shared" si="4"/>
        <v>442179</v>
      </c>
      <c r="J66" s="123" t="str">
        <f t="shared" si="0"/>
        <v>OK</v>
      </c>
      <c r="K66" s="184">
        <v>8343</v>
      </c>
      <c r="L66" s="127">
        <f t="shared" si="2"/>
        <v>442179</v>
      </c>
      <c r="M66" s="123" t="str">
        <f t="shared" si="1"/>
        <v>OK</v>
      </c>
    </row>
    <row r="67" spans="1:13" ht="15" x14ac:dyDescent="0.25">
      <c r="A67" s="181" t="s">
        <v>509</v>
      </c>
      <c r="B67" s="181" t="s">
        <v>510</v>
      </c>
      <c r="C67" s="182" t="s">
        <v>511</v>
      </c>
      <c r="D67" s="181" t="s">
        <v>2</v>
      </c>
      <c r="E67" s="292">
        <v>13</v>
      </c>
      <c r="F67" s="184">
        <v>57026</v>
      </c>
      <c r="G67" s="184">
        <f t="shared" si="11"/>
        <v>741338</v>
      </c>
      <c r="H67" s="184">
        <v>57026</v>
      </c>
      <c r="I67" s="127">
        <f t="shared" si="4"/>
        <v>741338</v>
      </c>
      <c r="J67" s="123" t="str">
        <f t="shared" si="0"/>
        <v>OK</v>
      </c>
      <c r="K67" s="184">
        <v>57026</v>
      </c>
      <c r="L67" s="127">
        <f t="shared" si="2"/>
        <v>741338</v>
      </c>
      <c r="M67" s="123" t="str">
        <f t="shared" si="1"/>
        <v>OK</v>
      </c>
    </row>
    <row r="68" spans="1:13" ht="24" x14ac:dyDescent="0.25">
      <c r="A68" s="181" t="s">
        <v>512</v>
      </c>
      <c r="B68" s="181" t="s">
        <v>513</v>
      </c>
      <c r="C68" s="182" t="s">
        <v>514</v>
      </c>
      <c r="D68" s="181" t="s">
        <v>2</v>
      </c>
      <c r="E68" s="292">
        <v>2</v>
      </c>
      <c r="F68" s="185">
        <v>119607</v>
      </c>
      <c r="G68" s="185">
        <f t="shared" si="11"/>
        <v>239214</v>
      </c>
      <c r="H68" s="185">
        <v>119607</v>
      </c>
      <c r="I68" s="127">
        <f t="shared" si="4"/>
        <v>239214</v>
      </c>
      <c r="J68" s="123" t="str">
        <f t="shared" si="0"/>
        <v>OK</v>
      </c>
      <c r="K68" s="185">
        <v>119607</v>
      </c>
      <c r="L68" s="127">
        <f t="shared" si="2"/>
        <v>239214</v>
      </c>
      <c r="M68" s="123" t="str">
        <f t="shared" si="1"/>
        <v>OK</v>
      </c>
    </row>
    <row r="69" spans="1:13" ht="15" x14ac:dyDescent="0.25">
      <c r="A69" s="187"/>
      <c r="B69" s="187"/>
      <c r="C69" s="186" t="s">
        <v>515</v>
      </c>
      <c r="D69" s="187"/>
      <c r="E69" s="293"/>
      <c r="F69" s="189"/>
      <c r="G69" s="189">
        <f>SUM(G65:G68)</f>
        <v>1939905</v>
      </c>
      <c r="H69" s="189"/>
      <c r="I69" s="189">
        <f>SUM(I65:I68)</f>
        <v>1939905</v>
      </c>
      <c r="J69" s="123" t="str">
        <f t="shared" si="0"/>
        <v>OK</v>
      </c>
      <c r="K69" s="189"/>
      <c r="L69" s="189">
        <f>SUM(L65:L68)</f>
        <v>1939905</v>
      </c>
      <c r="M69" s="123" t="str">
        <f t="shared" si="1"/>
        <v>OK</v>
      </c>
    </row>
    <row r="70" spans="1:13" ht="15" x14ac:dyDescent="0.25">
      <c r="A70" s="176" t="s">
        <v>516</v>
      </c>
      <c r="B70" s="176"/>
      <c r="C70" s="177" t="s">
        <v>517</v>
      </c>
      <c r="D70" s="178"/>
      <c r="E70" s="294"/>
      <c r="F70" s="178"/>
      <c r="G70" s="179"/>
      <c r="H70" s="178"/>
      <c r="I70" s="127">
        <f t="shared" si="4"/>
        <v>0</v>
      </c>
      <c r="J70" s="123" t="str">
        <f t="shared" si="0"/>
        <v>OK</v>
      </c>
      <c r="K70" s="178"/>
      <c r="L70" s="127">
        <f t="shared" si="2"/>
        <v>0</v>
      </c>
      <c r="M70" s="123" t="str">
        <f t="shared" si="1"/>
        <v>OK</v>
      </c>
    </row>
    <row r="71" spans="1:13" ht="24" x14ac:dyDescent="0.25">
      <c r="A71" s="181" t="s">
        <v>518</v>
      </c>
      <c r="B71" s="181" t="s">
        <v>519</v>
      </c>
      <c r="C71" s="182" t="s">
        <v>520</v>
      </c>
      <c r="D71" s="181" t="s">
        <v>7</v>
      </c>
      <c r="E71" s="292">
        <v>276</v>
      </c>
      <c r="F71" s="185">
        <v>56073</v>
      </c>
      <c r="G71" s="185">
        <f t="shared" ref="G71" si="12">+ROUND(F71*E71,0)</f>
        <v>15476148</v>
      </c>
      <c r="H71" s="185">
        <v>56073</v>
      </c>
      <c r="I71" s="127">
        <f t="shared" si="4"/>
        <v>15476148</v>
      </c>
      <c r="J71" s="123" t="str">
        <f t="shared" si="0"/>
        <v>OK</v>
      </c>
      <c r="K71" s="185">
        <v>56073</v>
      </c>
      <c r="L71" s="127">
        <f t="shared" si="2"/>
        <v>15476148</v>
      </c>
      <c r="M71" s="123" t="str">
        <f t="shared" si="1"/>
        <v>OK</v>
      </c>
    </row>
    <row r="72" spans="1:13" ht="15" x14ac:dyDescent="0.25">
      <c r="A72" s="187"/>
      <c r="B72" s="187"/>
      <c r="C72" s="186" t="s">
        <v>521</v>
      </c>
      <c r="D72" s="187"/>
      <c r="E72" s="293"/>
      <c r="F72" s="189"/>
      <c r="G72" s="189">
        <f>SUM(G71)</f>
        <v>15476148</v>
      </c>
      <c r="H72" s="189"/>
      <c r="I72" s="189">
        <f>SUM(I71)</f>
        <v>15476148</v>
      </c>
      <c r="J72" s="123" t="str">
        <f t="shared" si="0"/>
        <v>OK</v>
      </c>
      <c r="K72" s="189"/>
      <c r="L72" s="189">
        <f>SUM(L71)</f>
        <v>15476148</v>
      </c>
      <c r="M72" s="123" t="str">
        <f t="shared" si="1"/>
        <v>OK</v>
      </c>
    </row>
    <row r="73" spans="1:13" ht="15" x14ac:dyDescent="0.25">
      <c r="A73" s="176" t="s">
        <v>522</v>
      </c>
      <c r="B73" s="176"/>
      <c r="C73" s="177" t="s">
        <v>523</v>
      </c>
      <c r="D73" s="178"/>
      <c r="E73" s="294"/>
      <c r="F73" s="178"/>
      <c r="G73" s="179"/>
      <c r="H73" s="178"/>
      <c r="I73" s="127">
        <f t="shared" si="4"/>
        <v>0</v>
      </c>
      <c r="J73" s="123" t="str">
        <f t="shared" ref="J73:J136" si="13">+IF(H73&lt;=$F73,"OK","NO OK")</f>
        <v>OK</v>
      </c>
      <c r="K73" s="178"/>
      <c r="L73" s="127">
        <f t="shared" ref="L73:L136" si="14">ROUND($E73*K73,0)</f>
        <v>0</v>
      </c>
      <c r="M73" s="123" t="str">
        <f t="shared" ref="M73:M136" si="15">+IF(K73&lt;=$F73,"OK","NO OK")</f>
        <v>OK</v>
      </c>
    </row>
    <row r="74" spans="1:13" ht="15" x14ac:dyDescent="0.25">
      <c r="A74" s="181" t="s">
        <v>524</v>
      </c>
      <c r="B74" s="181" t="s">
        <v>525</v>
      </c>
      <c r="C74" s="182" t="s">
        <v>526</v>
      </c>
      <c r="D74" s="181" t="s">
        <v>7</v>
      </c>
      <c r="E74" s="292">
        <v>758</v>
      </c>
      <c r="F74" s="185">
        <v>9925</v>
      </c>
      <c r="G74" s="185">
        <f t="shared" ref="G74:G75" si="16">+ROUND(F74*E74,0)</f>
        <v>7523150</v>
      </c>
      <c r="H74" s="185">
        <v>9925</v>
      </c>
      <c r="I74" s="127">
        <f t="shared" ref="I74:I137" si="17">ROUND($E74*H74,0)</f>
        <v>7523150</v>
      </c>
      <c r="J74" s="123" t="str">
        <f t="shared" si="13"/>
        <v>OK</v>
      </c>
      <c r="K74" s="185">
        <v>9925</v>
      </c>
      <c r="L74" s="127">
        <f t="shared" si="14"/>
        <v>7523150</v>
      </c>
      <c r="M74" s="123" t="str">
        <f t="shared" si="15"/>
        <v>OK</v>
      </c>
    </row>
    <row r="75" spans="1:13" ht="15" x14ac:dyDescent="0.25">
      <c r="A75" s="181" t="s">
        <v>527</v>
      </c>
      <c r="B75" s="181" t="s">
        <v>528</v>
      </c>
      <c r="C75" s="182" t="s">
        <v>529</v>
      </c>
      <c r="D75" s="181" t="s">
        <v>7</v>
      </c>
      <c r="E75" s="292">
        <v>230</v>
      </c>
      <c r="F75" s="184">
        <v>12150</v>
      </c>
      <c r="G75" s="184">
        <f t="shared" si="16"/>
        <v>2794500</v>
      </c>
      <c r="H75" s="184">
        <v>12150</v>
      </c>
      <c r="I75" s="127">
        <f t="shared" si="17"/>
        <v>2794500</v>
      </c>
      <c r="J75" s="123" t="str">
        <f t="shared" si="13"/>
        <v>OK</v>
      </c>
      <c r="K75" s="184">
        <v>12150</v>
      </c>
      <c r="L75" s="127">
        <f t="shared" si="14"/>
        <v>2794500</v>
      </c>
      <c r="M75" s="123" t="str">
        <f t="shared" si="15"/>
        <v>OK</v>
      </c>
    </row>
    <row r="76" spans="1:13" ht="15" x14ac:dyDescent="0.25">
      <c r="A76" s="187"/>
      <c r="B76" s="187"/>
      <c r="C76" s="186" t="s">
        <v>530</v>
      </c>
      <c r="D76" s="187"/>
      <c r="E76" s="293"/>
      <c r="F76" s="189"/>
      <c r="G76" s="189">
        <f>SUM(G74:G75)</f>
        <v>10317650</v>
      </c>
      <c r="H76" s="189"/>
      <c r="I76" s="189">
        <f>SUM(I74:I75)</f>
        <v>10317650</v>
      </c>
      <c r="J76" s="123" t="str">
        <f t="shared" si="13"/>
        <v>OK</v>
      </c>
      <c r="K76" s="189"/>
      <c r="L76" s="189">
        <f>SUM(L74:L75)</f>
        <v>10317650</v>
      </c>
      <c r="M76" s="123" t="str">
        <f t="shared" si="15"/>
        <v>OK</v>
      </c>
    </row>
    <row r="77" spans="1:13" ht="15" x14ac:dyDescent="0.25">
      <c r="A77" s="176" t="s">
        <v>531</v>
      </c>
      <c r="B77" s="176"/>
      <c r="C77" s="177" t="s">
        <v>532</v>
      </c>
      <c r="D77" s="178"/>
      <c r="E77" s="294"/>
      <c r="F77" s="178"/>
      <c r="G77" s="179"/>
      <c r="H77" s="178"/>
      <c r="I77" s="127">
        <f t="shared" si="17"/>
        <v>0</v>
      </c>
      <c r="J77" s="123" t="str">
        <f t="shared" si="13"/>
        <v>OK</v>
      </c>
      <c r="K77" s="178"/>
      <c r="L77" s="127">
        <f t="shared" si="14"/>
        <v>0</v>
      </c>
      <c r="M77" s="123" t="str">
        <f t="shared" si="15"/>
        <v>OK</v>
      </c>
    </row>
    <row r="78" spans="1:13" ht="120" x14ac:dyDescent="0.25">
      <c r="A78" s="181" t="s">
        <v>533</v>
      </c>
      <c r="B78" s="181"/>
      <c r="C78" s="182" t="s">
        <v>534</v>
      </c>
      <c r="D78" s="181" t="s">
        <v>2</v>
      </c>
      <c r="E78" s="292">
        <v>2</v>
      </c>
      <c r="F78" s="184">
        <v>1741425</v>
      </c>
      <c r="G78" s="184">
        <f t="shared" ref="G78:G80" si="18">+ROUND(F78*E78,0)</f>
        <v>3482850</v>
      </c>
      <c r="H78" s="184">
        <v>1741425</v>
      </c>
      <c r="I78" s="127">
        <f t="shared" si="17"/>
        <v>3482850</v>
      </c>
      <c r="J78" s="123" t="str">
        <f t="shared" si="13"/>
        <v>OK</v>
      </c>
      <c r="K78" s="184">
        <v>1741425</v>
      </c>
      <c r="L78" s="127">
        <f t="shared" si="14"/>
        <v>3482850</v>
      </c>
      <c r="M78" s="123" t="str">
        <f t="shared" si="15"/>
        <v>OK</v>
      </c>
    </row>
    <row r="79" spans="1:13" ht="15" x14ac:dyDescent="0.25">
      <c r="A79" s="181" t="s">
        <v>535</v>
      </c>
      <c r="B79" s="181"/>
      <c r="C79" s="182" t="s">
        <v>536</v>
      </c>
      <c r="D79" s="181" t="s">
        <v>79</v>
      </c>
      <c r="E79" s="292">
        <v>4.8</v>
      </c>
      <c r="F79" s="184">
        <v>245306</v>
      </c>
      <c r="G79" s="184">
        <f t="shared" si="18"/>
        <v>1177469</v>
      </c>
      <c r="H79" s="184">
        <v>245306</v>
      </c>
      <c r="I79" s="127">
        <f t="shared" si="17"/>
        <v>1177469</v>
      </c>
      <c r="J79" s="123" t="str">
        <f t="shared" si="13"/>
        <v>OK</v>
      </c>
      <c r="K79" s="184">
        <v>245306</v>
      </c>
      <c r="L79" s="127">
        <f t="shared" si="14"/>
        <v>1177469</v>
      </c>
      <c r="M79" s="123" t="str">
        <f t="shared" si="15"/>
        <v>OK</v>
      </c>
    </row>
    <row r="80" spans="1:13" ht="15" x14ac:dyDescent="0.25">
      <c r="A80" s="181" t="s">
        <v>537</v>
      </c>
      <c r="B80" s="181"/>
      <c r="C80" s="182" t="s">
        <v>538</v>
      </c>
      <c r="D80" s="181" t="s">
        <v>2</v>
      </c>
      <c r="E80" s="292">
        <v>9</v>
      </c>
      <c r="F80" s="184">
        <v>92650</v>
      </c>
      <c r="G80" s="184">
        <f t="shared" si="18"/>
        <v>833850</v>
      </c>
      <c r="H80" s="184">
        <v>92650</v>
      </c>
      <c r="I80" s="127">
        <f t="shared" si="17"/>
        <v>833850</v>
      </c>
      <c r="J80" s="123" t="str">
        <f t="shared" si="13"/>
        <v>OK</v>
      </c>
      <c r="K80" s="184">
        <v>92650</v>
      </c>
      <c r="L80" s="127">
        <f t="shared" si="14"/>
        <v>833850</v>
      </c>
      <c r="M80" s="123" t="str">
        <f t="shared" si="15"/>
        <v>OK</v>
      </c>
    </row>
    <row r="81" spans="1:13" ht="15" x14ac:dyDescent="0.25">
      <c r="A81" s="187"/>
      <c r="B81" s="187"/>
      <c r="C81" s="186" t="s">
        <v>539</v>
      </c>
      <c r="D81" s="187"/>
      <c r="E81" s="293"/>
      <c r="F81" s="189"/>
      <c r="G81" s="189">
        <f>SUM(G78:G80)</f>
        <v>5494169</v>
      </c>
      <c r="H81" s="189"/>
      <c r="I81" s="189">
        <f>SUM(I78:I80)</f>
        <v>5494169</v>
      </c>
      <c r="J81" s="123" t="str">
        <f t="shared" si="13"/>
        <v>OK</v>
      </c>
      <c r="K81" s="189"/>
      <c r="L81" s="189">
        <f>SUM(L78:L80)</f>
        <v>5494169</v>
      </c>
      <c r="M81" s="123" t="str">
        <f t="shared" si="15"/>
        <v>OK</v>
      </c>
    </row>
    <row r="82" spans="1:13" ht="15" x14ac:dyDescent="0.25">
      <c r="A82" s="176" t="s">
        <v>540</v>
      </c>
      <c r="B82" s="176"/>
      <c r="C82" s="177" t="s">
        <v>541</v>
      </c>
      <c r="D82" s="178"/>
      <c r="E82" s="294"/>
      <c r="F82" s="178"/>
      <c r="G82" s="179"/>
      <c r="H82" s="178"/>
      <c r="I82" s="127">
        <f t="shared" si="17"/>
        <v>0</v>
      </c>
      <c r="J82" s="123" t="str">
        <f t="shared" si="13"/>
        <v>OK</v>
      </c>
      <c r="K82" s="178"/>
      <c r="L82" s="127">
        <f t="shared" si="14"/>
        <v>0</v>
      </c>
      <c r="M82" s="123" t="str">
        <f t="shared" si="15"/>
        <v>OK</v>
      </c>
    </row>
    <row r="83" spans="1:13" ht="15" x14ac:dyDescent="0.25">
      <c r="A83" s="181" t="s">
        <v>542</v>
      </c>
      <c r="B83" s="181"/>
      <c r="C83" s="182" t="s">
        <v>543</v>
      </c>
      <c r="D83" s="181" t="s">
        <v>7</v>
      </c>
      <c r="E83" s="292">
        <v>21</v>
      </c>
      <c r="F83" s="184">
        <v>367500</v>
      </c>
      <c r="G83" s="184">
        <f t="shared" ref="G83:G87" si="19">+ROUND(F83*E83,0)</f>
        <v>7717500</v>
      </c>
      <c r="H83" s="184">
        <v>367500</v>
      </c>
      <c r="I83" s="127">
        <f t="shared" si="17"/>
        <v>7717500</v>
      </c>
      <c r="J83" s="123" t="str">
        <f t="shared" si="13"/>
        <v>OK</v>
      </c>
      <c r="K83" s="184">
        <v>367500</v>
      </c>
      <c r="L83" s="127">
        <f t="shared" si="14"/>
        <v>7717500</v>
      </c>
      <c r="M83" s="123" t="str">
        <f t="shared" si="15"/>
        <v>OK</v>
      </c>
    </row>
    <row r="84" spans="1:13" ht="15" x14ac:dyDescent="0.25">
      <c r="A84" s="181" t="s">
        <v>544</v>
      </c>
      <c r="B84" s="181"/>
      <c r="C84" s="182" t="s">
        <v>545</v>
      </c>
      <c r="D84" s="181" t="s">
        <v>7</v>
      </c>
      <c r="E84" s="292">
        <v>49</v>
      </c>
      <c r="F84" s="184">
        <v>367500</v>
      </c>
      <c r="G84" s="184">
        <f t="shared" si="19"/>
        <v>18007500</v>
      </c>
      <c r="H84" s="184">
        <v>367500</v>
      </c>
      <c r="I84" s="127">
        <f t="shared" si="17"/>
        <v>18007500</v>
      </c>
      <c r="J84" s="123" t="str">
        <f t="shared" si="13"/>
        <v>OK</v>
      </c>
      <c r="K84" s="184">
        <v>367500</v>
      </c>
      <c r="L84" s="127">
        <f t="shared" si="14"/>
        <v>18007500</v>
      </c>
      <c r="M84" s="123" t="str">
        <f t="shared" si="15"/>
        <v>OK</v>
      </c>
    </row>
    <row r="85" spans="1:13" ht="15" x14ac:dyDescent="0.25">
      <c r="A85" s="181" t="s">
        <v>546</v>
      </c>
      <c r="B85" s="181"/>
      <c r="C85" s="182" t="s">
        <v>547</v>
      </c>
      <c r="D85" s="181" t="s">
        <v>7</v>
      </c>
      <c r="E85" s="292">
        <v>33.5</v>
      </c>
      <c r="F85" s="184">
        <v>367500</v>
      </c>
      <c r="G85" s="184">
        <f t="shared" si="19"/>
        <v>12311250</v>
      </c>
      <c r="H85" s="184">
        <v>367500</v>
      </c>
      <c r="I85" s="127">
        <f t="shared" si="17"/>
        <v>12311250</v>
      </c>
      <c r="J85" s="123" t="str">
        <f t="shared" si="13"/>
        <v>OK</v>
      </c>
      <c r="K85" s="184">
        <v>367500</v>
      </c>
      <c r="L85" s="127">
        <f t="shared" si="14"/>
        <v>12311250</v>
      </c>
      <c r="M85" s="123" t="str">
        <f t="shared" si="15"/>
        <v>OK</v>
      </c>
    </row>
    <row r="86" spans="1:13" ht="15" x14ac:dyDescent="0.25">
      <c r="A86" s="181" t="s">
        <v>548</v>
      </c>
      <c r="B86" s="181"/>
      <c r="C86" s="182" t="s">
        <v>549</v>
      </c>
      <c r="D86" s="181" t="s">
        <v>2</v>
      </c>
      <c r="E86" s="292">
        <v>6</v>
      </c>
      <c r="F86" s="184">
        <v>115238</v>
      </c>
      <c r="G86" s="184">
        <f t="shared" si="19"/>
        <v>691428</v>
      </c>
      <c r="H86" s="184">
        <v>115238</v>
      </c>
      <c r="I86" s="127">
        <f t="shared" si="17"/>
        <v>691428</v>
      </c>
      <c r="J86" s="123" t="str">
        <f t="shared" si="13"/>
        <v>OK</v>
      </c>
      <c r="K86" s="184">
        <v>115238</v>
      </c>
      <c r="L86" s="127">
        <f t="shared" si="14"/>
        <v>691428</v>
      </c>
      <c r="M86" s="123" t="str">
        <f t="shared" si="15"/>
        <v>OK</v>
      </c>
    </row>
    <row r="87" spans="1:13" ht="15" x14ac:dyDescent="0.25">
      <c r="A87" s="181" t="s">
        <v>550</v>
      </c>
      <c r="B87" s="181"/>
      <c r="C87" s="182" t="s">
        <v>551</v>
      </c>
      <c r="D87" s="181" t="s">
        <v>2</v>
      </c>
      <c r="E87" s="292">
        <v>10</v>
      </c>
      <c r="F87" s="184">
        <v>52238</v>
      </c>
      <c r="G87" s="184">
        <f t="shared" si="19"/>
        <v>522380</v>
      </c>
      <c r="H87" s="184">
        <v>52238</v>
      </c>
      <c r="I87" s="127">
        <f t="shared" si="17"/>
        <v>522380</v>
      </c>
      <c r="J87" s="123" t="str">
        <f t="shared" si="13"/>
        <v>OK</v>
      </c>
      <c r="K87" s="184">
        <v>52238</v>
      </c>
      <c r="L87" s="127">
        <f t="shared" si="14"/>
        <v>522380</v>
      </c>
      <c r="M87" s="123" t="str">
        <f t="shared" si="15"/>
        <v>OK</v>
      </c>
    </row>
    <row r="88" spans="1:13" ht="15" x14ac:dyDescent="0.25">
      <c r="A88" s="187"/>
      <c r="B88" s="187"/>
      <c r="C88" s="186" t="s">
        <v>552</v>
      </c>
      <c r="D88" s="187"/>
      <c r="E88" s="293"/>
      <c r="F88" s="189"/>
      <c r="G88" s="189">
        <f>SUM(G83:G87)</f>
        <v>39250058</v>
      </c>
      <c r="H88" s="189"/>
      <c r="I88" s="189">
        <f>SUM(I83:I87)</f>
        <v>39250058</v>
      </c>
      <c r="J88" s="123" t="str">
        <f t="shared" si="13"/>
        <v>OK</v>
      </c>
      <c r="K88" s="189"/>
      <c r="L88" s="189">
        <f>SUM(L83:L87)</f>
        <v>39250058</v>
      </c>
      <c r="M88" s="123" t="str">
        <f t="shared" si="15"/>
        <v>OK</v>
      </c>
    </row>
    <row r="89" spans="1:13" ht="15" x14ac:dyDescent="0.25">
      <c r="A89" s="176" t="s">
        <v>553</v>
      </c>
      <c r="B89" s="176"/>
      <c r="C89" s="177" t="s">
        <v>97</v>
      </c>
      <c r="D89" s="178"/>
      <c r="E89" s="294"/>
      <c r="F89" s="178"/>
      <c r="G89" s="179"/>
      <c r="H89" s="178"/>
      <c r="I89" s="127">
        <f t="shared" si="17"/>
        <v>0</v>
      </c>
      <c r="J89" s="123" t="str">
        <f t="shared" si="13"/>
        <v>OK</v>
      </c>
      <c r="K89" s="178"/>
      <c r="L89" s="127">
        <f t="shared" si="14"/>
        <v>0</v>
      </c>
      <c r="M89" s="123" t="str">
        <f t="shared" si="15"/>
        <v>OK</v>
      </c>
    </row>
    <row r="90" spans="1:13" ht="15" x14ac:dyDescent="0.25">
      <c r="A90" s="181" t="s">
        <v>554</v>
      </c>
      <c r="B90" s="181" t="s">
        <v>555</v>
      </c>
      <c r="C90" s="182" t="s">
        <v>556</v>
      </c>
      <c r="D90" s="181" t="s">
        <v>7</v>
      </c>
      <c r="E90" s="292">
        <v>142</v>
      </c>
      <c r="F90" s="184">
        <v>58503</v>
      </c>
      <c r="G90" s="184">
        <f t="shared" ref="G90:G93" si="20">+ROUND(F90*E90,0)</f>
        <v>8307426</v>
      </c>
      <c r="H90" s="184">
        <v>58503</v>
      </c>
      <c r="I90" s="127">
        <f t="shared" si="17"/>
        <v>8307426</v>
      </c>
      <c r="J90" s="123" t="str">
        <f t="shared" si="13"/>
        <v>OK</v>
      </c>
      <c r="K90" s="184">
        <v>58503</v>
      </c>
      <c r="L90" s="127">
        <f t="shared" si="14"/>
        <v>8307426</v>
      </c>
      <c r="M90" s="123" t="str">
        <f t="shared" si="15"/>
        <v>OK</v>
      </c>
    </row>
    <row r="91" spans="1:13" ht="24" x14ac:dyDescent="0.25">
      <c r="A91" s="181" t="s">
        <v>557</v>
      </c>
      <c r="B91" s="181"/>
      <c r="C91" s="182" t="s">
        <v>558</v>
      </c>
      <c r="D91" s="181" t="s">
        <v>79</v>
      </c>
      <c r="E91" s="292">
        <v>48</v>
      </c>
      <c r="F91" s="185">
        <v>34989</v>
      </c>
      <c r="G91" s="185">
        <f t="shared" si="20"/>
        <v>1679472</v>
      </c>
      <c r="H91" s="185">
        <v>34989</v>
      </c>
      <c r="I91" s="127">
        <f t="shared" si="17"/>
        <v>1679472</v>
      </c>
      <c r="J91" s="123" t="str">
        <f t="shared" si="13"/>
        <v>OK</v>
      </c>
      <c r="K91" s="185">
        <v>34989</v>
      </c>
      <c r="L91" s="127">
        <f t="shared" si="14"/>
        <v>1679472</v>
      </c>
      <c r="M91" s="123" t="str">
        <f t="shared" si="15"/>
        <v>OK</v>
      </c>
    </row>
    <row r="92" spans="1:13" ht="15" x14ac:dyDescent="0.25">
      <c r="A92" s="181" t="s">
        <v>559</v>
      </c>
      <c r="B92" s="181"/>
      <c r="C92" s="182" t="s">
        <v>560</v>
      </c>
      <c r="D92" s="181" t="s">
        <v>79</v>
      </c>
      <c r="E92" s="292">
        <v>48</v>
      </c>
      <c r="F92" s="185">
        <v>59388</v>
      </c>
      <c r="G92" s="185">
        <f t="shared" si="20"/>
        <v>2850624</v>
      </c>
      <c r="H92" s="185">
        <v>59388</v>
      </c>
      <c r="I92" s="127">
        <f t="shared" si="17"/>
        <v>2850624</v>
      </c>
      <c r="J92" s="123" t="str">
        <f t="shared" si="13"/>
        <v>OK</v>
      </c>
      <c r="K92" s="185">
        <v>59388</v>
      </c>
      <c r="L92" s="127">
        <f t="shared" si="14"/>
        <v>2850624</v>
      </c>
      <c r="M92" s="123" t="str">
        <f t="shared" si="15"/>
        <v>OK</v>
      </c>
    </row>
    <row r="93" spans="1:13" ht="15" x14ac:dyDescent="0.25">
      <c r="A93" s="181" t="s">
        <v>561</v>
      </c>
      <c r="B93" s="181"/>
      <c r="C93" s="182" t="s">
        <v>562</v>
      </c>
      <c r="D93" s="181" t="s">
        <v>563</v>
      </c>
      <c r="E93" s="292">
        <v>1</v>
      </c>
      <c r="F93" s="184">
        <v>519750</v>
      </c>
      <c r="G93" s="184">
        <f t="shared" si="20"/>
        <v>519750</v>
      </c>
      <c r="H93" s="184">
        <v>519750</v>
      </c>
      <c r="I93" s="127">
        <f t="shared" si="17"/>
        <v>519750</v>
      </c>
      <c r="J93" s="123" t="str">
        <f t="shared" si="13"/>
        <v>OK</v>
      </c>
      <c r="K93" s="184">
        <v>519750</v>
      </c>
      <c r="L93" s="127">
        <f t="shared" si="14"/>
        <v>519750</v>
      </c>
      <c r="M93" s="123" t="str">
        <f t="shared" si="15"/>
        <v>OK</v>
      </c>
    </row>
    <row r="94" spans="1:13" ht="15" x14ac:dyDescent="0.25">
      <c r="A94" s="187"/>
      <c r="B94" s="187"/>
      <c r="C94" s="186" t="s">
        <v>564</v>
      </c>
      <c r="D94" s="187"/>
      <c r="E94" s="293"/>
      <c r="F94" s="189"/>
      <c r="G94" s="189">
        <f>SUM(G90:G93)</f>
        <v>13357272</v>
      </c>
      <c r="H94" s="127"/>
      <c r="I94" s="189">
        <f>SUM(I90:I93)</f>
        <v>13357272</v>
      </c>
      <c r="J94" s="123" t="str">
        <f t="shared" si="13"/>
        <v>OK</v>
      </c>
      <c r="K94" s="180"/>
      <c r="L94" s="192">
        <f>SUM(L90:L93)</f>
        <v>13357272</v>
      </c>
      <c r="M94" s="123" t="str">
        <f t="shared" si="15"/>
        <v>OK</v>
      </c>
    </row>
    <row r="95" spans="1:13" ht="15" x14ac:dyDescent="0.25">
      <c r="A95" s="176" t="s">
        <v>565</v>
      </c>
      <c r="B95" s="176"/>
      <c r="C95" s="193" t="s">
        <v>241</v>
      </c>
      <c r="D95" s="194"/>
      <c r="E95" s="296"/>
      <c r="F95" s="194"/>
      <c r="G95" s="195"/>
      <c r="H95" s="194"/>
      <c r="I95" s="196">
        <f t="shared" si="17"/>
        <v>0</v>
      </c>
      <c r="J95" s="197" t="str">
        <f t="shared" si="13"/>
        <v>OK</v>
      </c>
      <c r="K95" s="194"/>
      <c r="L95" s="196">
        <f t="shared" si="14"/>
        <v>0</v>
      </c>
      <c r="M95" s="197" t="str">
        <f t="shared" si="15"/>
        <v>OK</v>
      </c>
    </row>
    <row r="96" spans="1:13" ht="15" x14ac:dyDescent="0.25">
      <c r="A96" s="198">
        <v>14.1</v>
      </c>
      <c r="B96" s="198"/>
      <c r="C96" s="199" t="s">
        <v>566</v>
      </c>
      <c r="D96" s="200"/>
      <c r="E96" s="297"/>
      <c r="F96" s="200"/>
      <c r="G96" s="201"/>
      <c r="H96" s="200"/>
      <c r="I96" s="196">
        <f t="shared" si="17"/>
        <v>0</v>
      </c>
      <c r="J96" s="197" t="str">
        <f t="shared" si="13"/>
        <v>OK</v>
      </c>
      <c r="K96" s="200"/>
      <c r="L96" s="196">
        <f t="shared" si="14"/>
        <v>0</v>
      </c>
      <c r="M96" s="197" t="str">
        <f t="shared" si="15"/>
        <v>OK</v>
      </c>
    </row>
    <row r="97" spans="1:13" ht="24" x14ac:dyDescent="0.25">
      <c r="A97" s="181" t="s">
        <v>567</v>
      </c>
      <c r="B97" s="181"/>
      <c r="C97" s="182" t="s">
        <v>568</v>
      </c>
      <c r="D97" s="181" t="s">
        <v>79</v>
      </c>
      <c r="E97" s="292">
        <v>80</v>
      </c>
      <c r="F97" s="184">
        <v>272036</v>
      </c>
      <c r="G97" s="184">
        <f t="shared" ref="G97:G119" si="21">+ROUND(F97*E97,0)</f>
        <v>21762880</v>
      </c>
      <c r="H97" s="184">
        <v>272036</v>
      </c>
      <c r="I97" s="127">
        <f t="shared" si="17"/>
        <v>21762880</v>
      </c>
      <c r="J97" s="197" t="str">
        <f t="shared" si="13"/>
        <v>OK</v>
      </c>
      <c r="K97" s="184">
        <v>272036</v>
      </c>
      <c r="L97" s="127">
        <f t="shared" si="14"/>
        <v>21762880</v>
      </c>
      <c r="M97" s="197" t="str">
        <f t="shared" si="15"/>
        <v>OK</v>
      </c>
    </row>
    <row r="98" spans="1:13" ht="24" x14ac:dyDescent="0.25">
      <c r="A98" s="181" t="s">
        <v>569</v>
      </c>
      <c r="B98" s="181"/>
      <c r="C98" s="182" t="s">
        <v>570</v>
      </c>
      <c r="D98" s="181" t="s">
        <v>2</v>
      </c>
      <c r="E98" s="292">
        <v>1</v>
      </c>
      <c r="F98" s="184">
        <v>209266</v>
      </c>
      <c r="G98" s="184">
        <f t="shared" si="21"/>
        <v>209266</v>
      </c>
      <c r="H98" s="184">
        <v>209266</v>
      </c>
      <c r="I98" s="127">
        <f t="shared" si="17"/>
        <v>209266</v>
      </c>
      <c r="J98" s="197" t="str">
        <f t="shared" si="13"/>
        <v>OK</v>
      </c>
      <c r="K98" s="184">
        <v>209266</v>
      </c>
      <c r="L98" s="127">
        <f t="shared" si="14"/>
        <v>209266</v>
      </c>
      <c r="M98" s="197" t="str">
        <f t="shared" si="15"/>
        <v>OK</v>
      </c>
    </row>
    <row r="99" spans="1:13" ht="96" x14ac:dyDescent="0.25">
      <c r="A99" s="181" t="s">
        <v>571</v>
      </c>
      <c r="B99" s="181"/>
      <c r="C99" s="182" t="s">
        <v>572</v>
      </c>
      <c r="D99" s="181" t="s">
        <v>2</v>
      </c>
      <c r="E99" s="292">
        <v>1</v>
      </c>
      <c r="F99" s="184">
        <v>8273570</v>
      </c>
      <c r="G99" s="184">
        <f t="shared" si="21"/>
        <v>8273570</v>
      </c>
      <c r="H99" s="184">
        <v>8273570</v>
      </c>
      <c r="I99" s="127">
        <f t="shared" si="17"/>
        <v>8273570</v>
      </c>
      <c r="J99" s="197" t="str">
        <f t="shared" si="13"/>
        <v>OK</v>
      </c>
      <c r="K99" s="184">
        <v>8273570</v>
      </c>
      <c r="L99" s="127">
        <f t="shared" si="14"/>
        <v>8273570</v>
      </c>
      <c r="M99" s="197" t="str">
        <f t="shared" si="15"/>
        <v>OK</v>
      </c>
    </row>
    <row r="100" spans="1:13" ht="15" x14ac:dyDescent="0.25">
      <c r="A100" s="181" t="s">
        <v>573</v>
      </c>
      <c r="B100" s="181"/>
      <c r="C100" s="182" t="s">
        <v>574</v>
      </c>
      <c r="D100" s="181" t="s">
        <v>2</v>
      </c>
      <c r="E100" s="292">
        <v>1</v>
      </c>
      <c r="F100" s="184">
        <v>304766</v>
      </c>
      <c r="G100" s="184">
        <f t="shared" si="21"/>
        <v>304766</v>
      </c>
      <c r="H100" s="184">
        <v>304766</v>
      </c>
      <c r="I100" s="127">
        <f t="shared" si="17"/>
        <v>304766</v>
      </c>
      <c r="J100" s="197" t="str">
        <f t="shared" si="13"/>
        <v>OK</v>
      </c>
      <c r="K100" s="184">
        <v>304766</v>
      </c>
      <c r="L100" s="127">
        <f t="shared" si="14"/>
        <v>304766</v>
      </c>
      <c r="M100" s="197" t="str">
        <f t="shared" si="15"/>
        <v>OK</v>
      </c>
    </row>
    <row r="101" spans="1:13" ht="15" x14ac:dyDescent="0.25">
      <c r="A101" s="181" t="s">
        <v>575</v>
      </c>
      <c r="B101" s="181"/>
      <c r="C101" s="182" t="s">
        <v>576</v>
      </c>
      <c r="D101" s="181" t="s">
        <v>2</v>
      </c>
      <c r="E101" s="292">
        <v>2</v>
      </c>
      <c r="F101" s="184">
        <v>415066</v>
      </c>
      <c r="G101" s="184">
        <f t="shared" si="21"/>
        <v>830132</v>
      </c>
      <c r="H101" s="184">
        <v>415066</v>
      </c>
      <c r="I101" s="127">
        <f t="shared" si="17"/>
        <v>830132</v>
      </c>
      <c r="J101" s="197" t="str">
        <f t="shared" si="13"/>
        <v>OK</v>
      </c>
      <c r="K101" s="184">
        <v>415066</v>
      </c>
      <c r="L101" s="127">
        <f t="shared" si="14"/>
        <v>830132</v>
      </c>
      <c r="M101" s="197" t="str">
        <f t="shared" si="15"/>
        <v>OK</v>
      </c>
    </row>
    <row r="102" spans="1:13" ht="15" x14ac:dyDescent="0.25">
      <c r="A102" s="181" t="s">
        <v>577</v>
      </c>
      <c r="B102" s="181"/>
      <c r="C102" s="182" t="s">
        <v>578</v>
      </c>
      <c r="D102" s="181" t="s">
        <v>2</v>
      </c>
      <c r="E102" s="292">
        <v>2</v>
      </c>
      <c r="F102" s="184">
        <v>288366</v>
      </c>
      <c r="G102" s="184">
        <f t="shared" si="21"/>
        <v>576732</v>
      </c>
      <c r="H102" s="184">
        <v>288366</v>
      </c>
      <c r="I102" s="127">
        <f t="shared" si="17"/>
        <v>576732</v>
      </c>
      <c r="J102" s="197" t="str">
        <f t="shared" si="13"/>
        <v>OK</v>
      </c>
      <c r="K102" s="184">
        <v>288366</v>
      </c>
      <c r="L102" s="127">
        <f t="shared" si="14"/>
        <v>576732</v>
      </c>
      <c r="M102" s="197" t="str">
        <f t="shared" si="15"/>
        <v>OK</v>
      </c>
    </row>
    <row r="103" spans="1:13" ht="15" x14ac:dyDescent="0.25">
      <c r="A103" s="181" t="s">
        <v>579</v>
      </c>
      <c r="B103" s="181"/>
      <c r="C103" s="182" t="s">
        <v>580</v>
      </c>
      <c r="D103" s="181" t="s">
        <v>2</v>
      </c>
      <c r="E103" s="292">
        <v>1</v>
      </c>
      <c r="F103" s="184">
        <v>385366</v>
      </c>
      <c r="G103" s="184">
        <f t="shared" si="21"/>
        <v>385366</v>
      </c>
      <c r="H103" s="184">
        <v>385366</v>
      </c>
      <c r="I103" s="127">
        <f t="shared" si="17"/>
        <v>385366</v>
      </c>
      <c r="J103" s="197" t="str">
        <f t="shared" si="13"/>
        <v>OK</v>
      </c>
      <c r="K103" s="184">
        <v>385366</v>
      </c>
      <c r="L103" s="127">
        <f t="shared" si="14"/>
        <v>385366</v>
      </c>
      <c r="M103" s="197" t="str">
        <f t="shared" si="15"/>
        <v>OK</v>
      </c>
    </row>
    <row r="104" spans="1:13" ht="15" x14ac:dyDescent="0.25">
      <c r="A104" s="181" t="s">
        <v>581</v>
      </c>
      <c r="B104" s="181"/>
      <c r="C104" s="182" t="s">
        <v>582</v>
      </c>
      <c r="D104" s="202" t="s">
        <v>2</v>
      </c>
      <c r="E104" s="298">
        <v>1</v>
      </c>
      <c r="F104" s="203">
        <v>119410</v>
      </c>
      <c r="G104" s="203">
        <f t="shared" si="21"/>
        <v>119410</v>
      </c>
      <c r="H104" s="203">
        <v>119410</v>
      </c>
      <c r="I104" s="204">
        <f t="shared" si="17"/>
        <v>119410</v>
      </c>
      <c r="J104" s="205" t="str">
        <f t="shared" si="13"/>
        <v>OK</v>
      </c>
      <c r="K104" s="203">
        <v>119410</v>
      </c>
      <c r="L104" s="204">
        <f t="shared" si="14"/>
        <v>119410</v>
      </c>
      <c r="M104" s="205" t="str">
        <f t="shared" si="15"/>
        <v>OK</v>
      </c>
    </row>
    <row r="105" spans="1:13" ht="15" x14ac:dyDescent="0.25">
      <c r="A105" s="206" t="s">
        <v>583</v>
      </c>
      <c r="B105" s="207"/>
      <c r="C105" s="208" t="s">
        <v>584</v>
      </c>
      <c r="D105" s="209" t="s">
        <v>2</v>
      </c>
      <c r="E105" s="299">
        <v>6</v>
      </c>
      <c r="F105" s="210">
        <v>91285</v>
      </c>
      <c r="G105" s="210">
        <f t="shared" si="21"/>
        <v>547710</v>
      </c>
      <c r="H105" s="210">
        <v>91285</v>
      </c>
      <c r="I105" s="211">
        <f t="shared" si="17"/>
        <v>547710</v>
      </c>
      <c r="J105" s="212" t="str">
        <f t="shared" si="13"/>
        <v>OK</v>
      </c>
      <c r="K105" s="213">
        <v>91285</v>
      </c>
      <c r="L105" s="214">
        <f t="shared" si="14"/>
        <v>547710</v>
      </c>
      <c r="M105" s="215" t="str">
        <f t="shared" si="15"/>
        <v>OK</v>
      </c>
    </row>
    <row r="106" spans="1:13" ht="24" x14ac:dyDescent="0.25">
      <c r="A106" s="216" t="s">
        <v>585</v>
      </c>
      <c r="B106" s="217"/>
      <c r="C106" s="208" t="s">
        <v>586</v>
      </c>
      <c r="D106" s="218" t="s">
        <v>2</v>
      </c>
      <c r="E106" s="300">
        <v>12</v>
      </c>
      <c r="F106" s="219">
        <v>35406</v>
      </c>
      <c r="G106" s="219">
        <f t="shared" si="21"/>
        <v>424872</v>
      </c>
      <c r="H106" s="219">
        <v>35406</v>
      </c>
      <c r="I106" s="204">
        <f t="shared" si="17"/>
        <v>424872</v>
      </c>
      <c r="J106" s="205" t="str">
        <f t="shared" si="13"/>
        <v>OK</v>
      </c>
      <c r="K106" s="220">
        <v>35406</v>
      </c>
      <c r="L106" s="127">
        <f t="shared" si="14"/>
        <v>424872</v>
      </c>
      <c r="M106" s="205" t="str">
        <f t="shared" si="15"/>
        <v>OK</v>
      </c>
    </row>
    <row r="107" spans="1:13" ht="24" x14ac:dyDescent="0.25">
      <c r="A107" s="221" t="s">
        <v>587</v>
      </c>
      <c r="B107" s="222"/>
      <c r="C107" s="182" t="s">
        <v>588</v>
      </c>
      <c r="D107" s="223" t="s">
        <v>2</v>
      </c>
      <c r="E107" s="301">
        <v>53</v>
      </c>
      <c r="F107" s="220">
        <v>21880</v>
      </c>
      <c r="G107" s="220">
        <f t="shared" si="21"/>
        <v>1159640</v>
      </c>
      <c r="H107" s="220">
        <v>21880</v>
      </c>
      <c r="I107" s="127">
        <f t="shared" si="17"/>
        <v>1159640</v>
      </c>
      <c r="J107" s="205" t="str">
        <f t="shared" si="13"/>
        <v>OK</v>
      </c>
      <c r="K107" s="220">
        <v>21880</v>
      </c>
      <c r="L107" s="127">
        <f t="shared" si="14"/>
        <v>1159640</v>
      </c>
      <c r="M107" s="205" t="str">
        <f t="shared" si="15"/>
        <v>OK</v>
      </c>
    </row>
    <row r="108" spans="1:13" ht="15" x14ac:dyDescent="0.25">
      <c r="A108" s="206" t="s">
        <v>589</v>
      </c>
      <c r="B108" s="207"/>
      <c r="C108" s="208" t="s">
        <v>590</v>
      </c>
      <c r="D108" s="206" t="s">
        <v>2</v>
      </c>
      <c r="E108" s="302">
        <v>1</v>
      </c>
      <c r="F108" s="224">
        <v>521220</v>
      </c>
      <c r="G108" s="224">
        <f t="shared" si="21"/>
        <v>521220</v>
      </c>
      <c r="H108" s="224">
        <v>521220</v>
      </c>
      <c r="I108" s="204">
        <f t="shared" si="17"/>
        <v>521220</v>
      </c>
      <c r="J108" s="205" t="str">
        <f t="shared" si="13"/>
        <v>OK</v>
      </c>
      <c r="K108" s="224">
        <v>521220</v>
      </c>
      <c r="L108" s="204">
        <f t="shared" si="14"/>
        <v>521220</v>
      </c>
      <c r="M108" s="205" t="str">
        <f t="shared" si="15"/>
        <v>OK</v>
      </c>
    </row>
    <row r="109" spans="1:13" ht="15" x14ac:dyDescent="0.25">
      <c r="A109" s="181" t="s">
        <v>591</v>
      </c>
      <c r="B109" s="181"/>
      <c r="C109" s="182" t="s">
        <v>592</v>
      </c>
      <c r="D109" s="202" t="s">
        <v>2</v>
      </c>
      <c r="E109" s="298">
        <v>1</v>
      </c>
      <c r="F109" s="203">
        <v>421220</v>
      </c>
      <c r="G109" s="203">
        <f t="shared" si="21"/>
        <v>421220</v>
      </c>
      <c r="H109" s="203">
        <v>421220</v>
      </c>
      <c r="I109" s="225">
        <f t="shared" si="17"/>
        <v>421220</v>
      </c>
      <c r="J109" s="226" t="str">
        <f t="shared" si="13"/>
        <v>OK</v>
      </c>
      <c r="K109" s="203">
        <v>421220</v>
      </c>
      <c r="L109" s="225">
        <f t="shared" si="14"/>
        <v>421220</v>
      </c>
      <c r="M109" s="226" t="str">
        <f t="shared" si="15"/>
        <v>OK</v>
      </c>
    </row>
    <row r="110" spans="1:13" ht="24" x14ac:dyDescent="0.25">
      <c r="A110" s="206" t="s">
        <v>593</v>
      </c>
      <c r="B110" s="207"/>
      <c r="C110" s="227" t="s">
        <v>594</v>
      </c>
      <c r="D110" s="206" t="s">
        <v>79</v>
      </c>
      <c r="E110" s="302">
        <v>4</v>
      </c>
      <c r="F110" s="224">
        <v>58315</v>
      </c>
      <c r="G110" s="224">
        <f t="shared" si="21"/>
        <v>233260</v>
      </c>
      <c r="H110" s="224">
        <v>58315</v>
      </c>
      <c r="I110" s="225">
        <f t="shared" si="17"/>
        <v>233260</v>
      </c>
      <c r="J110" s="226" t="str">
        <f t="shared" si="13"/>
        <v>OK</v>
      </c>
      <c r="K110" s="224">
        <v>58315</v>
      </c>
      <c r="L110" s="225">
        <f t="shared" si="14"/>
        <v>233260</v>
      </c>
      <c r="M110" s="226" t="str">
        <f t="shared" si="15"/>
        <v>OK</v>
      </c>
    </row>
    <row r="111" spans="1:13" ht="24" x14ac:dyDescent="0.25">
      <c r="A111" s="228" t="s">
        <v>595</v>
      </c>
      <c r="B111" s="229"/>
      <c r="C111" s="182" t="s">
        <v>596</v>
      </c>
      <c r="D111" s="230" t="s">
        <v>79</v>
      </c>
      <c r="E111" s="303">
        <v>4</v>
      </c>
      <c r="F111" s="231">
        <v>52825</v>
      </c>
      <c r="G111" s="231">
        <f t="shared" si="21"/>
        <v>211300</v>
      </c>
      <c r="H111" s="231">
        <v>52825</v>
      </c>
      <c r="I111" s="127">
        <f t="shared" si="17"/>
        <v>211300</v>
      </c>
      <c r="J111" s="226" t="str">
        <f t="shared" si="13"/>
        <v>OK</v>
      </c>
      <c r="K111" s="231">
        <v>52825</v>
      </c>
      <c r="L111" s="127">
        <f t="shared" si="14"/>
        <v>211300</v>
      </c>
      <c r="M111" s="226" t="str">
        <f t="shared" si="15"/>
        <v>OK</v>
      </c>
    </row>
    <row r="112" spans="1:13" ht="15" x14ac:dyDescent="0.25">
      <c r="A112" s="228" t="s">
        <v>597</v>
      </c>
      <c r="B112" s="229"/>
      <c r="C112" s="182" t="s">
        <v>598</v>
      </c>
      <c r="D112" s="230" t="s">
        <v>79</v>
      </c>
      <c r="E112" s="303">
        <v>12</v>
      </c>
      <c r="F112" s="231">
        <v>54731</v>
      </c>
      <c r="G112" s="231">
        <f t="shared" si="21"/>
        <v>656772</v>
      </c>
      <c r="H112" s="231">
        <v>54731</v>
      </c>
      <c r="I112" s="127">
        <f t="shared" si="17"/>
        <v>656772</v>
      </c>
      <c r="J112" s="226" t="str">
        <f t="shared" si="13"/>
        <v>OK</v>
      </c>
      <c r="K112" s="231">
        <v>54731</v>
      </c>
      <c r="L112" s="127">
        <f t="shared" si="14"/>
        <v>656772</v>
      </c>
      <c r="M112" s="226" t="str">
        <f t="shared" si="15"/>
        <v>OK</v>
      </c>
    </row>
    <row r="113" spans="1:13" ht="15" x14ac:dyDescent="0.25">
      <c r="A113" s="206" t="s">
        <v>599</v>
      </c>
      <c r="B113" s="207"/>
      <c r="C113" s="227" t="s">
        <v>600</v>
      </c>
      <c r="D113" s="206" t="s">
        <v>79</v>
      </c>
      <c r="E113" s="302">
        <v>4</v>
      </c>
      <c r="F113" s="224">
        <v>100456</v>
      </c>
      <c r="G113" s="224">
        <f t="shared" si="21"/>
        <v>401824</v>
      </c>
      <c r="H113" s="224">
        <v>100456</v>
      </c>
      <c r="I113" s="225">
        <f t="shared" si="17"/>
        <v>401824</v>
      </c>
      <c r="J113" s="226" t="str">
        <f t="shared" si="13"/>
        <v>OK</v>
      </c>
      <c r="K113" s="224">
        <v>100456</v>
      </c>
      <c r="L113" s="225">
        <f t="shared" si="14"/>
        <v>401824</v>
      </c>
      <c r="M113" s="226" t="str">
        <f t="shared" si="15"/>
        <v>OK</v>
      </c>
    </row>
    <row r="114" spans="1:13" ht="15" x14ac:dyDescent="0.25">
      <c r="A114" s="228" t="s">
        <v>601</v>
      </c>
      <c r="B114" s="229"/>
      <c r="C114" s="182" t="s">
        <v>602</v>
      </c>
      <c r="D114" s="230" t="s">
        <v>79</v>
      </c>
      <c r="E114" s="303">
        <v>4</v>
      </c>
      <c r="F114" s="231">
        <v>76488</v>
      </c>
      <c r="G114" s="231">
        <f t="shared" si="21"/>
        <v>305952</v>
      </c>
      <c r="H114" s="231">
        <v>76488</v>
      </c>
      <c r="I114" s="127">
        <f t="shared" si="17"/>
        <v>305952</v>
      </c>
      <c r="J114" s="226" t="str">
        <f t="shared" si="13"/>
        <v>OK</v>
      </c>
      <c r="K114" s="231">
        <v>76488</v>
      </c>
      <c r="L114" s="127">
        <f t="shared" si="14"/>
        <v>305952</v>
      </c>
      <c r="M114" s="226" t="str">
        <f t="shared" si="15"/>
        <v>OK</v>
      </c>
    </row>
    <row r="115" spans="1:13" ht="24" x14ac:dyDescent="0.25">
      <c r="A115" s="206" t="s">
        <v>603</v>
      </c>
      <c r="B115" s="207"/>
      <c r="C115" s="227" t="s">
        <v>604</v>
      </c>
      <c r="D115" s="206" t="s">
        <v>79</v>
      </c>
      <c r="E115" s="302">
        <v>40</v>
      </c>
      <c r="F115" s="224">
        <v>47834</v>
      </c>
      <c r="G115" s="224">
        <f t="shared" si="21"/>
        <v>1913360</v>
      </c>
      <c r="H115" s="224">
        <v>47834</v>
      </c>
      <c r="I115" s="225">
        <f t="shared" si="17"/>
        <v>1913360</v>
      </c>
      <c r="J115" s="226" t="str">
        <f t="shared" si="13"/>
        <v>OK</v>
      </c>
      <c r="K115" s="224">
        <v>47834</v>
      </c>
      <c r="L115" s="225">
        <f t="shared" si="14"/>
        <v>1913360</v>
      </c>
      <c r="M115" s="226" t="str">
        <f t="shared" si="15"/>
        <v>OK</v>
      </c>
    </row>
    <row r="116" spans="1:13" ht="24" x14ac:dyDescent="0.25">
      <c r="A116" s="228" t="s">
        <v>605</v>
      </c>
      <c r="B116" s="229"/>
      <c r="C116" s="182" t="s">
        <v>606</v>
      </c>
      <c r="D116" s="230" t="s">
        <v>2</v>
      </c>
      <c r="E116" s="303">
        <v>20</v>
      </c>
      <c r="F116" s="231">
        <v>162657</v>
      </c>
      <c r="G116" s="231">
        <f t="shared" si="21"/>
        <v>3253140</v>
      </c>
      <c r="H116" s="231">
        <v>162657</v>
      </c>
      <c r="I116" s="127">
        <f t="shared" si="17"/>
        <v>3253140</v>
      </c>
      <c r="J116" s="226" t="str">
        <f t="shared" si="13"/>
        <v>OK</v>
      </c>
      <c r="K116" s="231">
        <v>162657</v>
      </c>
      <c r="L116" s="127">
        <f t="shared" si="14"/>
        <v>3253140</v>
      </c>
      <c r="M116" s="226" t="str">
        <f t="shared" si="15"/>
        <v>OK</v>
      </c>
    </row>
    <row r="117" spans="1:13" ht="15" x14ac:dyDescent="0.25">
      <c r="A117" s="206" t="s">
        <v>607</v>
      </c>
      <c r="B117" s="207"/>
      <c r="C117" s="227" t="s">
        <v>608</v>
      </c>
      <c r="D117" s="206" t="s">
        <v>79</v>
      </c>
      <c r="E117" s="302">
        <v>20</v>
      </c>
      <c r="F117" s="224">
        <v>147515</v>
      </c>
      <c r="G117" s="224">
        <f t="shared" si="21"/>
        <v>2950300</v>
      </c>
      <c r="H117" s="224">
        <v>147515</v>
      </c>
      <c r="I117" s="225">
        <f t="shared" si="17"/>
        <v>2950300</v>
      </c>
      <c r="J117" s="226" t="str">
        <f t="shared" si="13"/>
        <v>OK</v>
      </c>
      <c r="K117" s="224">
        <v>147515</v>
      </c>
      <c r="L117" s="225">
        <f t="shared" si="14"/>
        <v>2950300</v>
      </c>
      <c r="M117" s="226" t="str">
        <f t="shared" si="15"/>
        <v>OK</v>
      </c>
    </row>
    <row r="118" spans="1:13" ht="24" x14ac:dyDescent="0.25">
      <c r="A118" s="228" t="s">
        <v>609</v>
      </c>
      <c r="B118" s="229"/>
      <c r="C118" s="182" t="s">
        <v>610</v>
      </c>
      <c r="D118" s="230" t="s">
        <v>79</v>
      </c>
      <c r="E118" s="303">
        <v>15</v>
      </c>
      <c r="F118" s="231">
        <v>55811</v>
      </c>
      <c r="G118" s="231">
        <f t="shared" si="21"/>
        <v>837165</v>
      </c>
      <c r="H118" s="231">
        <v>55811</v>
      </c>
      <c r="I118" s="127">
        <f t="shared" si="17"/>
        <v>837165</v>
      </c>
      <c r="J118" s="226" t="str">
        <f t="shared" si="13"/>
        <v>OK</v>
      </c>
      <c r="K118" s="231">
        <v>55811</v>
      </c>
      <c r="L118" s="127">
        <f t="shared" si="14"/>
        <v>837165</v>
      </c>
      <c r="M118" s="226" t="str">
        <f t="shared" si="15"/>
        <v>OK</v>
      </c>
    </row>
    <row r="119" spans="1:13" ht="15" x14ac:dyDescent="0.25">
      <c r="A119" s="232" t="s">
        <v>611</v>
      </c>
      <c r="B119" s="233"/>
      <c r="C119" s="182" t="s">
        <v>612</v>
      </c>
      <c r="D119" s="202" t="s">
        <v>2</v>
      </c>
      <c r="E119" s="298">
        <v>4</v>
      </c>
      <c r="F119" s="203">
        <v>147485</v>
      </c>
      <c r="G119" s="203">
        <f t="shared" si="21"/>
        <v>589940</v>
      </c>
      <c r="H119" s="203">
        <v>147485</v>
      </c>
      <c r="I119" s="225">
        <f t="shared" si="17"/>
        <v>589940</v>
      </c>
      <c r="J119" s="226" t="str">
        <f t="shared" si="13"/>
        <v>OK</v>
      </c>
      <c r="K119" s="203">
        <v>147485</v>
      </c>
      <c r="L119" s="225">
        <f t="shared" si="14"/>
        <v>589940</v>
      </c>
      <c r="M119" s="226" t="str">
        <f t="shared" si="15"/>
        <v>OK</v>
      </c>
    </row>
    <row r="120" spans="1:13" ht="15" x14ac:dyDescent="0.25">
      <c r="A120" s="234"/>
      <c r="B120" s="235"/>
      <c r="C120" s="236" t="s">
        <v>613</v>
      </c>
      <c r="D120" s="237"/>
      <c r="E120" s="304"/>
      <c r="F120" s="238"/>
      <c r="G120" s="238">
        <f>SUM(G97:G119)</f>
        <v>46889797</v>
      </c>
      <c r="H120" s="238"/>
      <c r="I120" s="238">
        <f>SUM(I97:I119)</f>
        <v>46889797</v>
      </c>
      <c r="J120" s="226" t="str">
        <f t="shared" si="13"/>
        <v>OK</v>
      </c>
      <c r="K120" s="238"/>
      <c r="L120" s="238">
        <f>SUM(L97:L119)</f>
        <v>46889797</v>
      </c>
      <c r="M120" s="226" t="str">
        <f t="shared" si="15"/>
        <v>OK</v>
      </c>
    </row>
    <row r="121" spans="1:13" ht="15" x14ac:dyDescent="0.25">
      <c r="A121" s="239" t="s">
        <v>614</v>
      </c>
      <c r="B121" s="239"/>
      <c r="C121" s="240" t="s">
        <v>615</v>
      </c>
      <c r="D121" s="241"/>
      <c r="E121" s="305"/>
      <c r="F121" s="241"/>
      <c r="G121" s="242"/>
      <c r="H121" s="241"/>
      <c r="I121" s="225">
        <f t="shared" si="17"/>
        <v>0</v>
      </c>
      <c r="J121" s="226" t="str">
        <f t="shared" si="13"/>
        <v>OK</v>
      </c>
      <c r="K121" s="243"/>
      <c r="L121" s="244">
        <f t="shared" si="14"/>
        <v>0</v>
      </c>
      <c r="M121" s="245" t="str">
        <f t="shared" si="15"/>
        <v>OK</v>
      </c>
    </row>
    <row r="122" spans="1:13" ht="60" x14ac:dyDescent="0.25">
      <c r="A122" s="181" t="s">
        <v>616</v>
      </c>
      <c r="B122" s="181"/>
      <c r="C122" s="182" t="s">
        <v>617</v>
      </c>
      <c r="D122" s="181" t="s">
        <v>2</v>
      </c>
      <c r="E122" s="292">
        <v>43</v>
      </c>
      <c r="F122" s="184">
        <v>90618</v>
      </c>
      <c r="G122" s="184">
        <f t="shared" ref="G122:G146" si="22">+ROUND(F122*E122,0)</f>
        <v>3896574</v>
      </c>
      <c r="H122" s="184">
        <v>90618</v>
      </c>
      <c r="I122" s="127">
        <f t="shared" si="17"/>
        <v>3896574</v>
      </c>
      <c r="J122" s="245" t="str">
        <f t="shared" si="13"/>
        <v>OK</v>
      </c>
      <c r="K122" s="184">
        <v>90618</v>
      </c>
      <c r="L122" s="127">
        <f t="shared" si="14"/>
        <v>3896574</v>
      </c>
      <c r="M122" s="245" t="str">
        <f t="shared" si="15"/>
        <v>OK</v>
      </c>
    </row>
    <row r="123" spans="1:13" ht="15" x14ac:dyDescent="0.25">
      <c r="A123" s="181" t="s">
        <v>618</v>
      </c>
      <c r="B123" s="181"/>
      <c r="C123" s="182" t="s">
        <v>619</v>
      </c>
      <c r="D123" s="181" t="s">
        <v>2</v>
      </c>
      <c r="E123" s="292">
        <v>5</v>
      </c>
      <c r="F123" s="184">
        <v>112122</v>
      </c>
      <c r="G123" s="184">
        <f t="shared" si="22"/>
        <v>560610</v>
      </c>
      <c r="H123" s="184">
        <v>112122</v>
      </c>
      <c r="I123" s="127">
        <f t="shared" si="17"/>
        <v>560610</v>
      </c>
      <c r="J123" s="245" t="str">
        <f t="shared" si="13"/>
        <v>OK</v>
      </c>
      <c r="K123" s="184">
        <v>112122</v>
      </c>
      <c r="L123" s="127">
        <f t="shared" si="14"/>
        <v>560610</v>
      </c>
      <c r="M123" s="245" t="str">
        <f t="shared" si="15"/>
        <v>OK</v>
      </c>
    </row>
    <row r="124" spans="1:13" ht="60" x14ac:dyDescent="0.25">
      <c r="A124" s="181" t="s">
        <v>620</v>
      </c>
      <c r="B124" s="181"/>
      <c r="C124" s="182" t="s">
        <v>621</v>
      </c>
      <c r="D124" s="181" t="s">
        <v>2</v>
      </c>
      <c r="E124" s="292">
        <v>5</v>
      </c>
      <c r="F124" s="184">
        <v>82463</v>
      </c>
      <c r="G124" s="184">
        <f t="shared" si="22"/>
        <v>412315</v>
      </c>
      <c r="H124" s="184">
        <v>82463</v>
      </c>
      <c r="I124" s="127">
        <f t="shared" si="17"/>
        <v>412315</v>
      </c>
      <c r="J124" s="245" t="str">
        <f t="shared" si="13"/>
        <v>OK</v>
      </c>
      <c r="K124" s="184">
        <v>82463</v>
      </c>
      <c r="L124" s="127">
        <f t="shared" si="14"/>
        <v>412315</v>
      </c>
      <c r="M124" s="245" t="str">
        <f t="shared" si="15"/>
        <v>OK</v>
      </c>
    </row>
    <row r="125" spans="1:13" ht="72" x14ac:dyDescent="0.25">
      <c r="A125" s="181" t="s">
        <v>622</v>
      </c>
      <c r="B125" s="181"/>
      <c r="C125" s="182" t="s">
        <v>623</v>
      </c>
      <c r="D125" s="181" t="s">
        <v>2</v>
      </c>
      <c r="E125" s="292">
        <v>5</v>
      </c>
      <c r="F125" s="184">
        <v>68376</v>
      </c>
      <c r="G125" s="184">
        <f t="shared" si="22"/>
        <v>341880</v>
      </c>
      <c r="H125" s="184">
        <v>68376</v>
      </c>
      <c r="I125" s="127">
        <f t="shared" si="17"/>
        <v>341880</v>
      </c>
      <c r="J125" s="245" t="str">
        <f t="shared" si="13"/>
        <v>OK</v>
      </c>
      <c r="K125" s="184">
        <v>68376</v>
      </c>
      <c r="L125" s="127">
        <f t="shared" si="14"/>
        <v>341880</v>
      </c>
      <c r="M125" s="245" t="str">
        <f t="shared" si="15"/>
        <v>OK</v>
      </c>
    </row>
    <row r="126" spans="1:13" ht="15" x14ac:dyDescent="0.25">
      <c r="A126" s="181" t="s">
        <v>624</v>
      </c>
      <c r="B126" s="181"/>
      <c r="C126" s="182" t="s">
        <v>625</v>
      </c>
      <c r="D126" s="181" t="s">
        <v>2</v>
      </c>
      <c r="E126" s="292">
        <v>4</v>
      </c>
      <c r="F126" s="184">
        <v>86130</v>
      </c>
      <c r="G126" s="184">
        <f t="shared" si="22"/>
        <v>344520</v>
      </c>
      <c r="H126" s="184">
        <v>86130</v>
      </c>
      <c r="I126" s="127">
        <f t="shared" si="17"/>
        <v>344520</v>
      </c>
      <c r="J126" s="245" t="str">
        <f t="shared" si="13"/>
        <v>OK</v>
      </c>
      <c r="K126" s="184">
        <v>86130</v>
      </c>
      <c r="L126" s="127">
        <f t="shared" si="14"/>
        <v>344520</v>
      </c>
      <c r="M126" s="245" t="str">
        <f t="shared" si="15"/>
        <v>OK</v>
      </c>
    </row>
    <row r="127" spans="1:13" ht="60" x14ac:dyDescent="0.25">
      <c r="A127" s="181" t="s">
        <v>626</v>
      </c>
      <c r="B127" s="181"/>
      <c r="C127" s="182" t="s">
        <v>627</v>
      </c>
      <c r="D127" s="181" t="s">
        <v>2</v>
      </c>
      <c r="E127" s="292">
        <v>62</v>
      </c>
      <c r="F127" s="184">
        <v>96095</v>
      </c>
      <c r="G127" s="184">
        <f t="shared" si="22"/>
        <v>5957890</v>
      </c>
      <c r="H127" s="184">
        <v>96095</v>
      </c>
      <c r="I127" s="127">
        <f t="shared" si="17"/>
        <v>5957890</v>
      </c>
      <c r="J127" s="245" t="str">
        <f t="shared" si="13"/>
        <v>OK</v>
      </c>
      <c r="K127" s="184">
        <v>96095</v>
      </c>
      <c r="L127" s="127">
        <f t="shared" si="14"/>
        <v>5957890</v>
      </c>
      <c r="M127" s="245" t="str">
        <f t="shared" si="15"/>
        <v>OK</v>
      </c>
    </row>
    <row r="128" spans="1:13" ht="24" x14ac:dyDescent="0.25">
      <c r="A128" s="181" t="s">
        <v>628</v>
      </c>
      <c r="B128" s="181"/>
      <c r="C128" s="182" t="s">
        <v>629</v>
      </c>
      <c r="D128" s="181" t="s">
        <v>2</v>
      </c>
      <c r="E128" s="292">
        <v>36</v>
      </c>
      <c r="F128" s="184">
        <v>164771</v>
      </c>
      <c r="G128" s="184">
        <f t="shared" si="22"/>
        <v>5931756</v>
      </c>
      <c r="H128" s="184">
        <v>164771</v>
      </c>
      <c r="I128" s="127">
        <f t="shared" si="17"/>
        <v>5931756</v>
      </c>
      <c r="J128" s="245" t="str">
        <f t="shared" si="13"/>
        <v>OK</v>
      </c>
      <c r="K128" s="184">
        <v>164771</v>
      </c>
      <c r="L128" s="127">
        <f t="shared" si="14"/>
        <v>5931756</v>
      </c>
      <c r="M128" s="245" t="str">
        <f t="shared" si="15"/>
        <v>OK</v>
      </c>
    </row>
    <row r="129" spans="1:13" ht="24" x14ac:dyDescent="0.25">
      <c r="A129" s="181" t="s">
        <v>630</v>
      </c>
      <c r="B129" s="181"/>
      <c r="C129" s="182" t="s">
        <v>631</v>
      </c>
      <c r="D129" s="181" t="s">
        <v>2</v>
      </c>
      <c r="E129" s="292">
        <v>2</v>
      </c>
      <c r="F129" s="184">
        <v>207295</v>
      </c>
      <c r="G129" s="184">
        <f t="shared" si="22"/>
        <v>414590</v>
      </c>
      <c r="H129" s="184">
        <v>207295</v>
      </c>
      <c r="I129" s="127">
        <f t="shared" si="17"/>
        <v>414590</v>
      </c>
      <c r="J129" s="245" t="str">
        <f t="shared" si="13"/>
        <v>OK</v>
      </c>
      <c r="K129" s="184">
        <v>207295</v>
      </c>
      <c r="L129" s="127">
        <f t="shared" si="14"/>
        <v>414590</v>
      </c>
      <c r="M129" s="245" t="str">
        <f t="shared" si="15"/>
        <v>OK</v>
      </c>
    </row>
    <row r="130" spans="1:13" ht="24" x14ac:dyDescent="0.25">
      <c r="A130" s="181" t="s">
        <v>632</v>
      </c>
      <c r="B130" s="181"/>
      <c r="C130" s="182" t="s">
        <v>633</v>
      </c>
      <c r="D130" s="181" t="s">
        <v>2</v>
      </c>
      <c r="E130" s="292">
        <v>4</v>
      </c>
      <c r="F130" s="184">
        <v>129873</v>
      </c>
      <c r="G130" s="184">
        <f t="shared" si="22"/>
        <v>519492</v>
      </c>
      <c r="H130" s="184">
        <v>129873</v>
      </c>
      <c r="I130" s="127">
        <f t="shared" si="17"/>
        <v>519492</v>
      </c>
      <c r="J130" s="245" t="str">
        <f t="shared" si="13"/>
        <v>OK</v>
      </c>
      <c r="K130" s="184">
        <v>129873</v>
      </c>
      <c r="L130" s="127">
        <f t="shared" si="14"/>
        <v>519492</v>
      </c>
      <c r="M130" s="245" t="str">
        <f t="shared" si="15"/>
        <v>OK</v>
      </c>
    </row>
    <row r="131" spans="1:13" ht="24" x14ac:dyDescent="0.25">
      <c r="A131" s="246" t="s">
        <v>616</v>
      </c>
      <c r="B131" s="246"/>
      <c r="C131" s="182" t="s">
        <v>634</v>
      </c>
      <c r="D131" s="181" t="s">
        <v>2</v>
      </c>
      <c r="E131" s="292">
        <v>2</v>
      </c>
      <c r="F131" s="184">
        <v>193954</v>
      </c>
      <c r="G131" s="184">
        <f t="shared" si="22"/>
        <v>387908</v>
      </c>
      <c r="H131" s="184">
        <v>193954</v>
      </c>
      <c r="I131" s="127">
        <f t="shared" si="17"/>
        <v>387908</v>
      </c>
      <c r="J131" s="245" t="str">
        <f t="shared" si="13"/>
        <v>OK</v>
      </c>
      <c r="K131" s="184">
        <v>193954</v>
      </c>
      <c r="L131" s="127">
        <f t="shared" si="14"/>
        <v>387908</v>
      </c>
      <c r="M131" s="245" t="str">
        <f t="shared" si="15"/>
        <v>OK</v>
      </c>
    </row>
    <row r="132" spans="1:13" ht="24" x14ac:dyDescent="0.25">
      <c r="A132" s="181" t="s">
        <v>635</v>
      </c>
      <c r="B132" s="181"/>
      <c r="C132" s="182" t="s">
        <v>636</v>
      </c>
      <c r="D132" s="181" t="s">
        <v>2</v>
      </c>
      <c r="E132" s="292">
        <v>36</v>
      </c>
      <c r="F132" s="184">
        <v>66087</v>
      </c>
      <c r="G132" s="184">
        <f t="shared" si="22"/>
        <v>2379132</v>
      </c>
      <c r="H132" s="184">
        <v>66087</v>
      </c>
      <c r="I132" s="127">
        <f t="shared" si="17"/>
        <v>2379132</v>
      </c>
      <c r="J132" s="245" t="str">
        <f t="shared" si="13"/>
        <v>OK</v>
      </c>
      <c r="K132" s="184">
        <v>66087</v>
      </c>
      <c r="L132" s="127">
        <f t="shared" si="14"/>
        <v>2379132</v>
      </c>
      <c r="M132" s="245" t="str">
        <f t="shared" si="15"/>
        <v>OK</v>
      </c>
    </row>
    <row r="133" spans="1:13" ht="24" x14ac:dyDescent="0.25">
      <c r="A133" s="181" t="s">
        <v>637</v>
      </c>
      <c r="B133" s="181"/>
      <c r="C133" s="182" t="s">
        <v>638</v>
      </c>
      <c r="D133" s="181" t="s">
        <v>2</v>
      </c>
      <c r="E133" s="292">
        <v>6</v>
      </c>
      <c r="F133" s="184">
        <v>77013</v>
      </c>
      <c r="G133" s="184">
        <f t="shared" si="22"/>
        <v>462078</v>
      </c>
      <c r="H133" s="184">
        <v>77013</v>
      </c>
      <c r="I133" s="127">
        <f t="shared" si="17"/>
        <v>462078</v>
      </c>
      <c r="J133" s="245" t="str">
        <f t="shared" si="13"/>
        <v>OK</v>
      </c>
      <c r="K133" s="184">
        <v>77013</v>
      </c>
      <c r="L133" s="127">
        <f t="shared" si="14"/>
        <v>462078</v>
      </c>
      <c r="M133" s="245" t="str">
        <f t="shared" si="15"/>
        <v>OK</v>
      </c>
    </row>
    <row r="134" spans="1:13" ht="24" x14ac:dyDescent="0.25">
      <c r="A134" s="181" t="s">
        <v>639</v>
      </c>
      <c r="B134" s="181"/>
      <c r="C134" s="182" t="s">
        <v>640</v>
      </c>
      <c r="D134" s="181" t="s">
        <v>2</v>
      </c>
      <c r="E134" s="292">
        <v>6</v>
      </c>
      <c r="F134" s="184">
        <v>111991</v>
      </c>
      <c r="G134" s="184">
        <f t="shared" si="22"/>
        <v>671946</v>
      </c>
      <c r="H134" s="184">
        <v>111991</v>
      </c>
      <c r="I134" s="127">
        <f t="shared" si="17"/>
        <v>671946</v>
      </c>
      <c r="J134" s="245" t="str">
        <f t="shared" si="13"/>
        <v>OK</v>
      </c>
      <c r="K134" s="184">
        <v>111991</v>
      </c>
      <c r="L134" s="127">
        <f t="shared" si="14"/>
        <v>671946</v>
      </c>
      <c r="M134" s="245" t="str">
        <f t="shared" si="15"/>
        <v>OK</v>
      </c>
    </row>
    <row r="135" spans="1:13" ht="24" x14ac:dyDescent="0.25">
      <c r="A135" s="181" t="s">
        <v>641</v>
      </c>
      <c r="B135" s="181"/>
      <c r="C135" s="182" t="s">
        <v>642</v>
      </c>
      <c r="D135" s="181" t="s">
        <v>2</v>
      </c>
      <c r="E135" s="292">
        <v>5</v>
      </c>
      <c r="F135" s="184">
        <v>206857</v>
      </c>
      <c r="G135" s="184">
        <f t="shared" si="22"/>
        <v>1034285</v>
      </c>
      <c r="H135" s="184">
        <v>206857</v>
      </c>
      <c r="I135" s="127">
        <f t="shared" si="17"/>
        <v>1034285</v>
      </c>
      <c r="J135" s="245" t="str">
        <f t="shared" si="13"/>
        <v>OK</v>
      </c>
      <c r="K135" s="184">
        <v>206857</v>
      </c>
      <c r="L135" s="127">
        <f t="shared" si="14"/>
        <v>1034285</v>
      </c>
      <c r="M135" s="245" t="str">
        <f t="shared" si="15"/>
        <v>OK</v>
      </c>
    </row>
    <row r="136" spans="1:13" ht="15" x14ac:dyDescent="0.25">
      <c r="A136" s="181" t="s">
        <v>643</v>
      </c>
      <c r="B136" s="181"/>
      <c r="C136" s="182" t="s">
        <v>644</v>
      </c>
      <c r="D136" s="181" t="s">
        <v>2</v>
      </c>
      <c r="E136" s="292">
        <v>7</v>
      </c>
      <c r="F136" s="184">
        <v>179904</v>
      </c>
      <c r="G136" s="184">
        <f t="shared" si="22"/>
        <v>1259328</v>
      </c>
      <c r="H136" s="184">
        <v>179904</v>
      </c>
      <c r="I136" s="127">
        <f t="shared" si="17"/>
        <v>1259328</v>
      </c>
      <c r="J136" s="245" t="str">
        <f t="shared" si="13"/>
        <v>OK</v>
      </c>
      <c r="K136" s="184">
        <v>179904</v>
      </c>
      <c r="L136" s="127">
        <f t="shared" si="14"/>
        <v>1259328</v>
      </c>
      <c r="M136" s="245" t="str">
        <f t="shared" si="15"/>
        <v>OK</v>
      </c>
    </row>
    <row r="137" spans="1:13" ht="15" x14ac:dyDescent="0.25">
      <c r="A137" s="181" t="s">
        <v>645</v>
      </c>
      <c r="B137" s="181"/>
      <c r="C137" s="182" t="s">
        <v>646</v>
      </c>
      <c r="D137" s="181" t="s">
        <v>2</v>
      </c>
      <c r="E137" s="292">
        <v>2</v>
      </c>
      <c r="F137" s="184">
        <v>242048</v>
      </c>
      <c r="G137" s="184">
        <f t="shared" si="22"/>
        <v>484096</v>
      </c>
      <c r="H137" s="184">
        <v>242048</v>
      </c>
      <c r="I137" s="127">
        <f t="shared" si="17"/>
        <v>484096</v>
      </c>
      <c r="J137" s="245" t="str">
        <f t="shared" ref="J137:J163" si="23">+IF(H137&lt;=$F137,"OK","NO OK")</f>
        <v>OK</v>
      </c>
      <c r="K137" s="184">
        <v>242048</v>
      </c>
      <c r="L137" s="127">
        <f t="shared" ref="L137:L160" si="24">ROUND($E137*K137,0)</f>
        <v>484096</v>
      </c>
      <c r="M137" s="245" t="str">
        <f t="shared" ref="M137:M163" si="25">+IF(K137&lt;=$F137,"OK","NO OK")</f>
        <v>OK</v>
      </c>
    </row>
    <row r="138" spans="1:13" ht="15" x14ac:dyDescent="0.25">
      <c r="A138" s="181" t="s">
        <v>647</v>
      </c>
      <c r="B138" s="181"/>
      <c r="C138" s="182" t="s">
        <v>648</v>
      </c>
      <c r="D138" s="181" t="s">
        <v>2</v>
      </c>
      <c r="E138" s="292">
        <v>2</v>
      </c>
      <c r="F138" s="184">
        <v>250816</v>
      </c>
      <c r="G138" s="184">
        <f t="shared" si="22"/>
        <v>501632</v>
      </c>
      <c r="H138" s="184">
        <v>250816</v>
      </c>
      <c r="I138" s="127">
        <f t="shared" ref="I138:I160" si="26">ROUND($E138*H138,0)</f>
        <v>501632</v>
      </c>
      <c r="J138" s="245" t="str">
        <f t="shared" si="23"/>
        <v>OK</v>
      </c>
      <c r="K138" s="184">
        <v>250816</v>
      </c>
      <c r="L138" s="127">
        <f t="shared" si="24"/>
        <v>501632</v>
      </c>
      <c r="M138" s="245" t="str">
        <f t="shared" si="25"/>
        <v>OK</v>
      </c>
    </row>
    <row r="139" spans="1:13" ht="15" x14ac:dyDescent="0.25">
      <c r="A139" s="181" t="s">
        <v>649</v>
      </c>
      <c r="B139" s="181"/>
      <c r="C139" s="182" t="s">
        <v>650</v>
      </c>
      <c r="D139" s="181" t="s">
        <v>2</v>
      </c>
      <c r="E139" s="292">
        <v>1</v>
      </c>
      <c r="F139" s="184">
        <v>458698</v>
      </c>
      <c r="G139" s="184">
        <f t="shared" si="22"/>
        <v>458698</v>
      </c>
      <c r="H139" s="184">
        <v>458698</v>
      </c>
      <c r="I139" s="127">
        <f t="shared" si="26"/>
        <v>458698</v>
      </c>
      <c r="J139" s="245" t="str">
        <f t="shared" si="23"/>
        <v>OK</v>
      </c>
      <c r="K139" s="184">
        <v>458698</v>
      </c>
      <c r="L139" s="127">
        <f t="shared" si="24"/>
        <v>458698</v>
      </c>
      <c r="M139" s="245" t="str">
        <f t="shared" si="25"/>
        <v>OK</v>
      </c>
    </row>
    <row r="140" spans="1:13" ht="36" x14ac:dyDescent="0.25">
      <c r="A140" s="181" t="s">
        <v>651</v>
      </c>
      <c r="B140" s="181"/>
      <c r="C140" s="182" t="s">
        <v>652</v>
      </c>
      <c r="D140" s="181" t="s">
        <v>2</v>
      </c>
      <c r="E140" s="292">
        <v>25</v>
      </c>
      <c r="F140" s="184">
        <v>402768</v>
      </c>
      <c r="G140" s="184">
        <f t="shared" si="22"/>
        <v>10069200</v>
      </c>
      <c r="H140" s="184">
        <v>402768</v>
      </c>
      <c r="I140" s="127">
        <f t="shared" si="26"/>
        <v>10069200</v>
      </c>
      <c r="J140" s="245" t="str">
        <f t="shared" si="23"/>
        <v>OK</v>
      </c>
      <c r="K140" s="184">
        <v>402768</v>
      </c>
      <c r="L140" s="127">
        <f t="shared" si="24"/>
        <v>10069200</v>
      </c>
      <c r="M140" s="245" t="str">
        <f t="shared" si="25"/>
        <v>OK</v>
      </c>
    </row>
    <row r="141" spans="1:13" ht="36" x14ac:dyDescent="0.25">
      <c r="A141" s="246" t="s">
        <v>653</v>
      </c>
      <c r="B141" s="246"/>
      <c r="C141" s="182" t="s">
        <v>654</v>
      </c>
      <c r="D141" s="181" t="s">
        <v>2</v>
      </c>
      <c r="E141" s="292">
        <v>13</v>
      </c>
      <c r="F141" s="184">
        <v>251409</v>
      </c>
      <c r="G141" s="184">
        <f t="shared" si="22"/>
        <v>3268317</v>
      </c>
      <c r="H141" s="184">
        <v>251409</v>
      </c>
      <c r="I141" s="127">
        <f t="shared" si="26"/>
        <v>3268317</v>
      </c>
      <c r="J141" s="245" t="str">
        <f t="shared" si="23"/>
        <v>OK</v>
      </c>
      <c r="K141" s="184">
        <v>251409</v>
      </c>
      <c r="L141" s="127">
        <f t="shared" si="24"/>
        <v>3268317</v>
      </c>
      <c r="M141" s="245" t="str">
        <f t="shared" si="25"/>
        <v>OK</v>
      </c>
    </row>
    <row r="142" spans="1:13" ht="24" x14ac:dyDescent="0.25">
      <c r="A142" s="181" t="s">
        <v>655</v>
      </c>
      <c r="B142" s="181"/>
      <c r="C142" s="182" t="s">
        <v>656</v>
      </c>
      <c r="D142" s="181" t="s">
        <v>2</v>
      </c>
      <c r="E142" s="292">
        <v>8</v>
      </c>
      <c r="F142" s="184">
        <v>251409</v>
      </c>
      <c r="G142" s="184">
        <f t="shared" si="22"/>
        <v>2011272</v>
      </c>
      <c r="H142" s="184">
        <v>251409</v>
      </c>
      <c r="I142" s="127">
        <f t="shared" si="26"/>
        <v>2011272</v>
      </c>
      <c r="J142" s="245" t="str">
        <f t="shared" si="23"/>
        <v>OK</v>
      </c>
      <c r="K142" s="184">
        <v>251409</v>
      </c>
      <c r="L142" s="127">
        <f t="shared" si="24"/>
        <v>2011272</v>
      </c>
      <c r="M142" s="245" t="str">
        <f t="shared" si="25"/>
        <v>OK</v>
      </c>
    </row>
    <row r="143" spans="1:13" ht="24" x14ac:dyDescent="0.25">
      <c r="A143" s="181" t="s">
        <v>657</v>
      </c>
      <c r="B143" s="181"/>
      <c r="C143" s="182" t="s">
        <v>658</v>
      </c>
      <c r="D143" s="181" t="s">
        <v>2</v>
      </c>
      <c r="E143" s="292">
        <v>2</v>
      </c>
      <c r="F143" s="184">
        <v>154409</v>
      </c>
      <c r="G143" s="184">
        <f t="shared" si="22"/>
        <v>308818</v>
      </c>
      <c r="H143" s="184">
        <v>154409</v>
      </c>
      <c r="I143" s="127">
        <f t="shared" si="26"/>
        <v>308818</v>
      </c>
      <c r="J143" s="245" t="str">
        <f t="shared" si="23"/>
        <v>OK</v>
      </c>
      <c r="K143" s="184">
        <v>154409</v>
      </c>
      <c r="L143" s="127">
        <f t="shared" si="24"/>
        <v>308818</v>
      </c>
      <c r="M143" s="245" t="str">
        <f t="shared" si="25"/>
        <v>OK</v>
      </c>
    </row>
    <row r="144" spans="1:13" ht="36" x14ac:dyDescent="0.25">
      <c r="A144" s="181" t="s">
        <v>659</v>
      </c>
      <c r="B144" s="181"/>
      <c r="C144" s="182" t="s">
        <v>660</v>
      </c>
      <c r="D144" s="181" t="s">
        <v>2</v>
      </c>
      <c r="E144" s="292">
        <v>7</v>
      </c>
      <c r="F144" s="184">
        <v>106394</v>
      </c>
      <c r="G144" s="184">
        <f t="shared" si="22"/>
        <v>744758</v>
      </c>
      <c r="H144" s="184">
        <v>106394</v>
      </c>
      <c r="I144" s="127">
        <f t="shared" si="26"/>
        <v>744758</v>
      </c>
      <c r="J144" s="245" t="str">
        <f t="shared" si="23"/>
        <v>OK</v>
      </c>
      <c r="K144" s="184">
        <v>106394</v>
      </c>
      <c r="L144" s="127">
        <f t="shared" si="24"/>
        <v>744758</v>
      </c>
      <c r="M144" s="245" t="str">
        <f t="shared" si="25"/>
        <v>OK</v>
      </c>
    </row>
    <row r="145" spans="1:13" ht="15" x14ac:dyDescent="0.25">
      <c r="A145" s="181" t="s">
        <v>661</v>
      </c>
      <c r="B145" s="181"/>
      <c r="C145" s="182" t="s">
        <v>662</v>
      </c>
      <c r="D145" s="181" t="s">
        <v>2</v>
      </c>
      <c r="E145" s="292">
        <v>3</v>
      </c>
      <c r="F145" s="184">
        <v>233503</v>
      </c>
      <c r="G145" s="184">
        <f t="shared" si="22"/>
        <v>700509</v>
      </c>
      <c r="H145" s="184">
        <v>233503</v>
      </c>
      <c r="I145" s="127">
        <f t="shared" si="26"/>
        <v>700509</v>
      </c>
      <c r="J145" s="245" t="str">
        <f t="shared" si="23"/>
        <v>OK</v>
      </c>
      <c r="K145" s="184">
        <v>233503</v>
      </c>
      <c r="L145" s="127">
        <f t="shared" si="24"/>
        <v>700509</v>
      </c>
      <c r="M145" s="245" t="str">
        <f t="shared" si="25"/>
        <v>OK</v>
      </c>
    </row>
    <row r="146" spans="1:13" ht="15" x14ac:dyDescent="0.25">
      <c r="A146" s="181" t="s">
        <v>663</v>
      </c>
      <c r="B146" s="181"/>
      <c r="C146" s="182" t="s">
        <v>664</v>
      </c>
      <c r="D146" s="181" t="s">
        <v>79</v>
      </c>
      <c r="E146" s="292">
        <v>100</v>
      </c>
      <c r="F146" s="184">
        <v>10266</v>
      </c>
      <c r="G146" s="184">
        <f t="shared" si="22"/>
        <v>1026600</v>
      </c>
      <c r="H146" s="184">
        <v>10266</v>
      </c>
      <c r="I146" s="127">
        <f t="shared" si="26"/>
        <v>1026600</v>
      </c>
      <c r="J146" s="245" t="str">
        <f t="shared" si="23"/>
        <v>OK</v>
      </c>
      <c r="K146" s="184">
        <v>10266</v>
      </c>
      <c r="L146" s="127">
        <f t="shared" si="24"/>
        <v>1026600</v>
      </c>
      <c r="M146" s="245" t="str">
        <f t="shared" si="25"/>
        <v>OK</v>
      </c>
    </row>
    <row r="147" spans="1:13" ht="15" x14ac:dyDescent="0.25">
      <c r="A147" s="187"/>
      <c r="B147" s="187"/>
      <c r="C147" s="186" t="s">
        <v>665</v>
      </c>
      <c r="D147" s="187"/>
      <c r="E147" s="293"/>
      <c r="F147" s="247"/>
      <c r="G147" s="247">
        <f>SUM(G122:G146)</f>
        <v>44148204</v>
      </c>
      <c r="H147" s="247"/>
      <c r="I147" s="247">
        <f>SUM(I122:I146)</f>
        <v>44148204</v>
      </c>
      <c r="J147" s="245" t="str">
        <f t="shared" si="23"/>
        <v>OK</v>
      </c>
      <c r="K147" s="247"/>
      <c r="L147" s="247">
        <f>SUM(L122:L146)</f>
        <v>44148204</v>
      </c>
      <c r="M147" s="245" t="str">
        <f t="shared" si="25"/>
        <v>OK</v>
      </c>
    </row>
    <row r="148" spans="1:13" ht="15" x14ac:dyDescent="0.25">
      <c r="A148" s="234">
        <v>14.3</v>
      </c>
      <c r="B148" s="248"/>
      <c r="C148" s="240" t="s">
        <v>666</v>
      </c>
      <c r="D148" s="249"/>
      <c r="E148" s="306"/>
      <c r="F148" s="249"/>
      <c r="G148" s="250"/>
      <c r="H148" s="249"/>
      <c r="I148" s="251">
        <f t="shared" si="26"/>
        <v>0</v>
      </c>
      <c r="J148" s="252" t="str">
        <f t="shared" si="23"/>
        <v>OK</v>
      </c>
      <c r="K148" s="253"/>
      <c r="L148" s="254">
        <f t="shared" si="24"/>
        <v>0</v>
      </c>
      <c r="M148" s="255" t="str">
        <f t="shared" si="25"/>
        <v>OK</v>
      </c>
    </row>
    <row r="149" spans="1:13" ht="48" x14ac:dyDescent="0.25">
      <c r="A149" s="256" t="s">
        <v>667</v>
      </c>
      <c r="B149" s="257"/>
      <c r="C149" s="182" t="s">
        <v>668</v>
      </c>
      <c r="D149" s="258" t="s">
        <v>2</v>
      </c>
      <c r="E149" s="307">
        <v>1</v>
      </c>
      <c r="F149" s="259">
        <v>1729654</v>
      </c>
      <c r="G149" s="259">
        <f t="shared" ref="G149:G160" si="27">+ROUND(F149*E149,0)</f>
        <v>1729654</v>
      </c>
      <c r="H149" s="259">
        <v>1729654</v>
      </c>
      <c r="I149" s="127">
        <f t="shared" si="26"/>
        <v>1729654</v>
      </c>
      <c r="J149" s="255" t="str">
        <f t="shared" si="23"/>
        <v>OK</v>
      </c>
      <c r="K149" s="259">
        <v>1729654</v>
      </c>
      <c r="L149" s="127">
        <f t="shared" si="24"/>
        <v>1729654</v>
      </c>
      <c r="M149" s="255" t="str">
        <f t="shared" si="25"/>
        <v>OK</v>
      </c>
    </row>
    <row r="150" spans="1:13" ht="24" x14ac:dyDescent="0.25">
      <c r="A150" s="256" t="s">
        <v>669</v>
      </c>
      <c r="B150" s="257"/>
      <c r="C150" s="182" t="s">
        <v>670</v>
      </c>
      <c r="D150" s="258" t="s">
        <v>2</v>
      </c>
      <c r="E150" s="307">
        <v>2</v>
      </c>
      <c r="F150" s="259">
        <v>50300</v>
      </c>
      <c r="G150" s="259">
        <f t="shared" si="27"/>
        <v>100600</v>
      </c>
      <c r="H150" s="259">
        <v>50300</v>
      </c>
      <c r="I150" s="127">
        <f t="shared" si="26"/>
        <v>100600</v>
      </c>
      <c r="J150" s="255" t="str">
        <f t="shared" si="23"/>
        <v>OK</v>
      </c>
      <c r="K150" s="259">
        <v>50300</v>
      </c>
      <c r="L150" s="127">
        <f t="shared" si="24"/>
        <v>100600</v>
      </c>
      <c r="M150" s="255" t="str">
        <f t="shared" si="25"/>
        <v>OK</v>
      </c>
    </row>
    <row r="151" spans="1:13" ht="24" x14ac:dyDescent="0.25">
      <c r="A151" s="206" t="s">
        <v>671</v>
      </c>
      <c r="B151" s="207"/>
      <c r="C151" s="260" t="s">
        <v>672</v>
      </c>
      <c r="D151" s="206" t="s">
        <v>2</v>
      </c>
      <c r="E151" s="302">
        <v>1</v>
      </c>
      <c r="F151" s="224">
        <v>1038346</v>
      </c>
      <c r="G151" s="224">
        <f t="shared" si="27"/>
        <v>1038346</v>
      </c>
      <c r="H151" s="224">
        <v>1038346</v>
      </c>
      <c r="I151" s="254">
        <f t="shared" si="26"/>
        <v>1038346</v>
      </c>
      <c r="J151" s="255" t="str">
        <f t="shared" si="23"/>
        <v>OK</v>
      </c>
      <c r="K151" s="224">
        <v>1038346</v>
      </c>
      <c r="L151" s="254">
        <f t="shared" si="24"/>
        <v>1038346</v>
      </c>
      <c r="M151" s="255" t="str">
        <f t="shared" si="25"/>
        <v>OK</v>
      </c>
    </row>
    <row r="152" spans="1:13" ht="15" x14ac:dyDescent="0.25">
      <c r="A152" s="256" t="s">
        <v>673</v>
      </c>
      <c r="B152" s="257"/>
      <c r="C152" s="182" t="s">
        <v>674</v>
      </c>
      <c r="D152" s="258" t="s">
        <v>2</v>
      </c>
      <c r="E152" s="307">
        <v>1</v>
      </c>
      <c r="F152" s="259">
        <v>131194</v>
      </c>
      <c r="G152" s="259">
        <f t="shared" si="27"/>
        <v>131194</v>
      </c>
      <c r="H152" s="259">
        <v>131194</v>
      </c>
      <c r="I152" s="127">
        <f t="shared" si="26"/>
        <v>131194</v>
      </c>
      <c r="J152" s="255" t="str">
        <f t="shared" si="23"/>
        <v>OK</v>
      </c>
      <c r="K152" s="259">
        <v>131194</v>
      </c>
      <c r="L152" s="127">
        <f t="shared" si="24"/>
        <v>131194</v>
      </c>
      <c r="M152" s="255" t="str">
        <f t="shared" si="25"/>
        <v>OK</v>
      </c>
    </row>
    <row r="153" spans="1:13" ht="24" x14ac:dyDescent="0.25">
      <c r="A153" s="256" t="s">
        <v>675</v>
      </c>
      <c r="B153" s="257"/>
      <c r="C153" s="182" t="s">
        <v>676</v>
      </c>
      <c r="D153" s="258" t="s">
        <v>79</v>
      </c>
      <c r="E153" s="307">
        <v>4</v>
      </c>
      <c r="F153" s="259">
        <v>38472</v>
      </c>
      <c r="G153" s="259">
        <f t="shared" si="27"/>
        <v>153888</v>
      </c>
      <c r="H153" s="259">
        <v>38472</v>
      </c>
      <c r="I153" s="127">
        <f t="shared" si="26"/>
        <v>153888</v>
      </c>
      <c r="J153" s="255" t="str">
        <f t="shared" si="23"/>
        <v>OK</v>
      </c>
      <c r="K153" s="259">
        <v>38472</v>
      </c>
      <c r="L153" s="127">
        <f t="shared" si="24"/>
        <v>153888</v>
      </c>
      <c r="M153" s="255" t="str">
        <f t="shared" si="25"/>
        <v>OK</v>
      </c>
    </row>
    <row r="154" spans="1:13" ht="36" x14ac:dyDescent="0.25">
      <c r="A154" s="181" t="s">
        <v>677</v>
      </c>
      <c r="B154" s="181"/>
      <c r="C154" s="182" t="s">
        <v>678</v>
      </c>
      <c r="D154" s="181" t="s">
        <v>2</v>
      </c>
      <c r="E154" s="292">
        <v>12</v>
      </c>
      <c r="F154" s="184">
        <v>45051</v>
      </c>
      <c r="G154" s="184">
        <f t="shared" si="27"/>
        <v>540612</v>
      </c>
      <c r="H154" s="184">
        <v>45051</v>
      </c>
      <c r="I154" s="127">
        <f t="shared" si="26"/>
        <v>540612</v>
      </c>
      <c r="J154" s="255" t="str">
        <f t="shared" si="23"/>
        <v>OK</v>
      </c>
      <c r="K154" s="184">
        <v>45051</v>
      </c>
      <c r="L154" s="127">
        <f t="shared" si="24"/>
        <v>540612</v>
      </c>
      <c r="M154" s="255" t="str">
        <f t="shared" si="25"/>
        <v>OK</v>
      </c>
    </row>
    <row r="155" spans="1:13" ht="24" x14ac:dyDescent="0.25">
      <c r="A155" s="181" t="s">
        <v>679</v>
      </c>
      <c r="B155" s="181"/>
      <c r="C155" s="182" t="s">
        <v>680</v>
      </c>
      <c r="D155" s="181" t="s">
        <v>2</v>
      </c>
      <c r="E155" s="292">
        <v>13</v>
      </c>
      <c r="F155" s="184">
        <v>51567</v>
      </c>
      <c r="G155" s="184">
        <f t="shared" si="27"/>
        <v>670371</v>
      </c>
      <c r="H155" s="184">
        <v>51567</v>
      </c>
      <c r="I155" s="127">
        <f t="shared" si="26"/>
        <v>670371</v>
      </c>
      <c r="J155" s="255" t="str">
        <f t="shared" si="23"/>
        <v>OK</v>
      </c>
      <c r="K155" s="184">
        <v>51567</v>
      </c>
      <c r="L155" s="127">
        <f t="shared" si="24"/>
        <v>670371</v>
      </c>
      <c r="M155" s="255" t="str">
        <f t="shared" si="25"/>
        <v>OK</v>
      </c>
    </row>
    <row r="156" spans="1:13" ht="15" x14ac:dyDescent="0.25">
      <c r="A156" s="181" t="s">
        <v>681</v>
      </c>
      <c r="B156" s="181"/>
      <c r="C156" s="182" t="s">
        <v>682</v>
      </c>
      <c r="D156" s="181" t="s">
        <v>2</v>
      </c>
      <c r="E156" s="292">
        <v>0</v>
      </c>
      <c r="F156" s="184">
        <v>2655798</v>
      </c>
      <c r="G156" s="184">
        <f t="shared" si="27"/>
        <v>0</v>
      </c>
      <c r="H156" s="184">
        <v>2655798</v>
      </c>
      <c r="I156" s="127">
        <f t="shared" si="26"/>
        <v>0</v>
      </c>
      <c r="J156" s="255" t="str">
        <f t="shared" si="23"/>
        <v>OK</v>
      </c>
      <c r="K156" s="184">
        <v>2655798</v>
      </c>
      <c r="L156" s="127">
        <f t="shared" si="24"/>
        <v>0</v>
      </c>
      <c r="M156" s="255" t="str">
        <f t="shared" si="25"/>
        <v>OK</v>
      </c>
    </row>
    <row r="157" spans="1:13" ht="15" x14ac:dyDescent="0.25">
      <c r="A157" s="181" t="s">
        <v>683</v>
      </c>
      <c r="B157" s="181"/>
      <c r="C157" s="182" t="s">
        <v>684</v>
      </c>
      <c r="D157" s="181" t="s">
        <v>2</v>
      </c>
      <c r="E157" s="292">
        <v>1</v>
      </c>
      <c r="F157" s="184">
        <v>22400</v>
      </c>
      <c r="G157" s="184">
        <f t="shared" si="27"/>
        <v>22400</v>
      </c>
      <c r="H157" s="184">
        <v>22400</v>
      </c>
      <c r="I157" s="127">
        <f t="shared" si="26"/>
        <v>22400</v>
      </c>
      <c r="J157" s="255" t="str">
        <f t="shared" si="23"/>
        <v>OK</v>
      </c>
      <c r="K157" s="184">
        <v>22400</v>
      </c>
      <c r="L157" s="127">
        <f t="shared" si="24"/>
        <v>22400</v>
      </c>
      <c r="M157" s="255" t="str">
        <f t="shared" si="25"/>
        <v>OK</v>
      </c>
    </row>
    <row r="158" spans="1:13" ht="15" x14ac:dyDescent="0.25">
      <c r="A158" s="181" t="s">
        <v>685</v>
      </c>
      <c r="B158" s="181"/>
      <c r="C158" s="182" t="s">
        <v>686</v>
      </c>
      <c r="D158" s="181" t="s">
        <v>2</v>
      </c>
      <c r="E158" s="292">
        <v>0</v>
      </c>
      <c r="F158" s="184">
        <v>23836819</v>
      </c>
      <c r="G158" s="184">
        <f t="shared" si="27"/>
        <v>0</v>
      </c>
      <c r="H158" s="184">
        <v>23836819</v>
      </c>
      <c r="I158" s="127">
        <f t="shared" si="26"/>
        <v>0</v>
      </c>
      <c r="J158" s="255" t="str">
        <f t="shared" si="23"/>
        <v>OK</v>
      </c>
      <c r="K158" s="184">
        <v>23836819</v>
      </c>
      <c r="L158" s="127">
        <f t="shared" si="24"/>
        <v>0</v>
      </c>
      <c r="M158" s="255" t="str">
        <f t="shared" si="25"/>
        <v>OK</v>
      </c>
    </row>
    <row r="159" spans="1:13" ht="15" x14ac:dyDescent="0.25">
      <c r="A159" s="206"/>
      <c r="B159" s="207"/>
      <c r="C159" s="260" t="s">
        <v>687</v>
      </c>
      <c r="D159" s="206"/>
      <c r="E159" s="302"/>
      <c r="F159" s="224"/>
      <c r="G159" s="224"/>
      <c r="H159" s="224"/>
      <c r="I159" s="254">
        <f t="shared" si="26"/>
        <v>0</v>
      </c>
      <c r="J159" s="255" t="str">
        <f t="shared" si="23"/>
        <v>OK</v>
      </c>
      <c r="K159" s="224"/>
      <c r="L159" s="254">
        <f t="shared" si="24"/>
        <v>0</v>
      </c>
      <c r="M159" s="255" t="str">
        <f t="shared" si="25"/>
        <v>OK</v>
      </c>
    </row>
    <row r="160" spans="1:13" ht="15" x14ac:dyDescent="0.25">
      <c r="A160" s="232" t="s">
        <v>688</v>
      </c>
      <c r="B160" s="233"/>
      <c r="C160" s="182" t="s">
        <v>689</v>
      </c>
      <c r="D160" s="202" t="s">
        <v>2</v>
      </c>
      <c r="E160" s="298">
        <v>1</v>
      </c>
      <c r="F160" s="203">
        <v>886093.19015482627</v>
      </c>
      <c r="G160" s="203">
        <f t="shared" si="27"/>
        <v>886093</v>
      </c>
      <c r="H160" s="203">
        <v>886093</v>
      </c>
      <c r="I160" s="261">
        <f t="shared" si="26"/>
        <v>886093</v>
      </c>
      <c r="J160" s="262" t="str">
        <f t="shared" si="23"/>
        <v>OK</v>
      </c>
      <c r="K160" s="203">
        <v>886093</v>
      </c>
      <c r="L160" s="261">
        <f t="shared" si="24"/>
        <v>886093</v>
      </c>
      <c r="M160" s="262" t="str">
        <f t="shared" si="25"/>
        <v>OK</v>
      </c>
    </row>
    <row r="161" spans="1:13" ht="15" x14ac:dyDescent="0.25">
      <c r="A161" s="239"/>
      <c r="B161" s="263"/>
      <c r="C161" s="186" t="s">
        <v>690</v>
      </c>
      <c r="D161" s="187"/>
      <c r="E161" s="188"/>
      <c r="F161" s="247"/>
      <c r="G161" s="247">
        <f>SUM(G149:G160)</f>
        <v>5273158</v>
      </c>
      <c r="H161" s="127"/>
      <c r="I161" s="247">
        <f>SUM(I149:I160)</f>
        <v>5273158</v>
      </c>
      <c r="J161" s="262" t="str">
        <f t="shared" si="23"/>
        <v>OK</v>
      </c>
      <c r="K161" s="261"/>
      <c r="L161" s="264">
        <f>SUM(L149:L160)</f>
        <v>5273158</v>
      </c>
      <c r="M161" s="262" t="str">
        <f t="shared" si="25"/>
        <v>OK</v>
      </c>
    </row>
    <row r="162" spans="1:13" ht="15" x14ac:dyDescent="0.25">
      <c r="A162" s="206"/>
      <c r="B162" s="265"/>
      <c r="C162" s="186" t="s">
        <v>691</v>
      </c>
      <c r="D162" s="181"/>
      <c r="E162" s="183"/>
      <c r="F162" s="183"/>
      <c r="G162" s="266">
        <f>SUM(G120,G147,G161)</f>
        <v>96311159</v>
      </c>
      <c r="H162" s="127"/>
      <c r="I162" s="266">
        <f>SUM(I120,I147,I161)</f>
        <v>96311159</v>
      </c>
      <c r="J162" s="262" t="str">
        <f t="shared" si="23"/>
        <v>OK</v>
      </c>
      <c r="K162" s="261"/>
      <c r="L162" s="267">
        <f>SUM(L120,L147,L161)</f>
        <v>96311159</v>
      </c>
      <c r="M162" s="262" t="str">
        <f t="shared" si="25"/>
        <v>OK</v>
      </c>
    </row>
    <row r="163" spans="1:13" ht="15" x14ac:dyDescent="0.25">
      <c r="A163" s="239"/>
      <c r="B163" s="263"/>
      <c r="C163" s="268"/>
      <c r="D163" s="269"/>
      <c r="E163" s="270"/>
      <c r="F163" s="270"/>
      <c r="G163" s="264"/>
      <c r="H163" s="261"/>
      <c r="I163" s="261"/>
      <c r="J163" s="262" t="str">
        <f t="shared" si="23"/>
        <v>OK</v>
      </c>
      <c r="K163" s="261"/>
      <c r="L163" s="261"/>
      <c r="M163" s="262" t="str">
        <f t="shared" si="25"/>
        <v>OK</v>
      </c>
    </row>
    <row r="164" spans="1:13" x14ac:dyDescent="0.25">
      <c r="A164" s="271"/>
      <c r="B164" s="271"/>
      <c r="C164" s="272" t="s">
        <v>3</v>
      </c>
      <c r="D164" s="271"/>
      <c r="E164" s="271"/>
      <c r="F164" s="273"/>
      <c r="G164" s="274">
        <f>+G94+G88+G81+G76+G72+G69+G63+G54+G48+G30+G27+G21+G13+G162</f>
        <v>461936643</v>
      </c>
      <c r="H164" s="273"/>
      <c r="I164" s="274">
        <f>+I94+I88+I81+I76+I72+I69+I63+I54+I48+I30+I27+I21+I13+I162</f>
        <v>461936643</v>
      </c>
      <c r="J164" s="271"/>
      <c r="K164" s="273"/>
      <c r="L164" s="274">
        <f>+L94+L88+L81+L76+L72+L69+L63+L54+L48+L30+L27+L21+L13+L162</f>
        <v>461936643</v>
      </c>
      <c r="M164" s="271"/>
    </row>
    <row r="165" spans="1:13" x14ac:dyDescent="0.25">
      <c r="A165" s="271"/>
      <c r="B165" s="271"/>
      <c r="C165" s="275" t="s">
        <v>12</v>
      </c>
      <c r="D165" s="276">
        <v>0.17</v>
      </c>
      <c r="E165" s="271"/>
      <c r="F165" s="273"/>
      <c r="G165" s="277">
        <f>ROUND(G164*$D165,0)</f>
        <v>78529229</v>
      </c>
      <c r="H165" s="276">
        <v>0.17</v>
      </c>
      <c r="I165" s="277">
        <f>ROUND(I$164*$H165,0)</f>
        <v>78529229</v>
      </c>
      <c r="J165" s="271"/>
      <c r="K165" s="276">
        <v>0.17</v>
      </c>
      <c r="L165" s="277">
        <f>ROUND(L$164*$K165,0)</f>
        <v>78529229</v>
      </c>
      <c r="M165" s="271"/>
    </row>
    <row r="166" spans="1:13" x14ac:dyDescent="0.25">
      <c r="A166" s="271"/>
      <c r="B166" s="271"/>
      <c r="C166" s="275" t="s">
        <v>13</v>
      </c>
      <c r="D166" s="276">
        <v>0.03</v>
      </c>
      <c r="E166" s="271"/>
      <c r="F166" s="273"/>
      <c r="G166" s="277">
        <f>ROUND(G164*$D166,0)</f>
        <v>13858099</v>
      </c>
      <c r="H166" s="276">
        <v>0.03</v>
      </c>
      <c r="I166" s="277">
        <f>ROUND(I$164*$H166,0)</f>
        <v>13858099</v>
      </c>
      <c r="J166" s="271"/>
      <c r="K166" s="276">
        <v>0.03</v>
      </c>
      <c r="L166" s="277">
        <f>ROUND(L$164*$K166,0)</f>
        <v>13858099</v>
      </c>
      <c r="M166" s="271"/>
    </row>
    <row r="167" spans="1:13" x14ac:dyDescent="0.25">
      <c r="A167" s="271"/>
      <c r="B167" s="271"/>
      <c r="C167" s="275" t="s">
        <v>4</v>
      </c>
      <c r="D167" s="276">
        <v>0.05</v>
      </c>
      <c r="E167" s="271"/>
      <c r="F167" s="273"/>
      <c r="G167" s="277">
        <f>ROUND(G164*$D167,0)</f>
        <v>23096832</v>
      </c>
      <c r="H167" s="276">
        <v>0.05</v>
      </c>
      <c r="I167" s="277">
        <f>ROUND(I$164*$H167,0)</f>
        <v>23096832</v>
      </c>
      <c r="J167" s="271"/>
      <c r="K167" s="276">
        <v>0.05</v>
      </c>
      <c r="L167" s="277">
        <f>ROUND(L$164*$K167,0)</f>
        <v>23096832</v>
      </c>
      <c r="M167" s="271"/>
    </row>
    <row r="168" spans="1:13" x14ac:dyDescent="0.25">
      <c r="A168" s="271"/>
      <c r="B168" s="271"/>
      <c r="C168" s="275" t="s">
        <v>692</v>
      </c>
      <c r="D168" s="276">
        <f>SUM(D165:D167)</f>
        <v>0.25</v>
      </c>
      <c r="E168" s="271"/>
      <c r="F168" s="273"/>
      <c r="G168" s="277">
        <f>SUM(G165:G167)</f>
        <v>115484160</v>
      </c>
      <c r="H168" s="276">
        <f>SUM(H165:H167)</f>
        <v>0.25</v>
      </c>
      <c r="I168" s="277">
        <f>SUM(I165:I167)</f>
        <v>115484160</v>
      </c>
      <c r="J168" s="271" t="str">
        <f>+IF(H168&lt;=$D$168,"OK","NO OK")</f>
        <v>OK</v>
      </c>
      <c r="K168" s="276">
        <f>SUM(K165:K167)</f>
        <v>0.25</v>
      </c>
      <c r="L168" s="277">
        <f>SUM(L165:L167)</f>
        <v>115484160</v>
      </c>
      <c r="M168" s="271" t="str">
        <f>+IF(K168&lt;=$D$168,"OK","NO OK")</f>
        <v>OK</v>
      </c>
    </row>
    <row r="169" spans="1:13" x14ac:dyDescent="0.25">
      <c r="A169" s="271"/>
      <c r="B169" s="271"/>
      <c r="C169" s="278" t="s">
        <v>6</v>
      </c>
      <c r="D169" s="279">
        <v>0.19</v>
      </c>
      <c r="E169" s="271"/>
      <c r="F169" s="273"/>
      <c r="G169" s="277">
        <f>ROUND(G167*D169,0)</f>
        <v>4388398</v>
      </c>
      <c r="H169" s="279">
        <v>0.19</v>
      </c>
      <c r="I169" s="277">
        <f>ROUND(I167*H169,0)</f>
        <v>4388398</v>
      </c>
      <c r="J169" s="271"/>
      <c r="K169" s="279">
        <v>0.19</v>
      </c>
      <c r="L169" s="277">
        <f>ROUND(L167*K169,0)</f>
        <v>4388398</v>
      </c>
      <c r="M169" s="271"/>
    </row>
    <row r="170" spans="1:13" x14ac:dyDescent="0.25">
      <c r="A170" s="271"/>
      <c r="B170" s="280"/>
      <c r="C170" s="281" t="s">
        <v>369</v>
      </c>
      <c r="D170" s="271"/>
      <c r="E170" s="282"/>
      <c r="F170" s="273"/>
      <c r="G170" s="283">
        <f>ROUND(+G164+G168+G169,0)</f>
        <v>581809201</v>
      </c>
      <c r="H170" s="284"/>
      <c r="I170" s="283">
        <f>ROUND(+I164+I168+I169,0)</f>
        <v>581809201</v>
      </c>
      <c r="J170" s="271"/>
      <c r="K170" s="284"/>
      <c r="L170" s="283">
        <f>ROUND(+L164+L168+L169,0)</f>
        <v>581809201</v>
      </c>
      <c r="M170" s="271"/>
    </row>
    <row r="171" spans="1:13" x14ac:dyDescent="0.25">
      <c r="A171" s="271"/>
      <c r="B171" s="280"/>
      <c r="C171" s="281"/>
      <c r="D171" s="271"/>
      <c r="E171" s="282"/>
      <c r="F171" s="273"/>
      <c r="G171" s="283"/>
      <c r="H171" s="284"/>
      <c r="I171" s="277"/>
      <c r="J171" s="271"/>
      <c r="K171" s="284"/>
      <c r="L171" s="277"/>
      <c r="M171" s="271"/>
    </row>
    <row r="172" spans="1:13" x14ac:dyDescent="0.25">
      <c r="A172" s="271"/>
      <c r="B172" s="280"/>
      <c r="C172" s="281" t="s">
        <v>366</v>
      </c>
      <c r="D172" s="271"/>
      <c r="E172" s="282"/>
      <c r="F172" s="273"/>
      <c r="G172" s="283">
        <f>SUM(G170:G171)</f>
        <v>581809201</v>
      </c>
      <c r="H172" s="284"/>
      <c r="I172" s="277"/>
      <c r="J172" s="271"/>
      <c r="K172" s="284"/>
      <c r="L172" s="277"/>
      <c r="M172" s="271"/>
    </row>
    <row r="173" spans="1:13" x14ac:dyDescent="0.25">
      <c r="A173" s="271"/>
      <c r="B173" s="280"/>
      <c r="C173" s="281"/>
      <c r="D173" s="271"/>
      <c r="E173" s="282"/>
      <c r="F173" s="273"/>
      <c r="G173" s="283"/>
      <c r="H173" s="284"/>
      <c r="I173" s="277"/>
      <c r="J173" s="271"/>
      <c r="K173" s="284"/>
      <c r="L173" s="277"/>
      <c r="M173" s="271"/>
    </row>
    <row r="174" spans="1:13" ht="15" x14ac:dyDescent="0.25">
      <c r="A174" s="271"/>
      <c r="B174" s="271"/>
      <c r="C174" s="285" t="s">
        <v>46</v>
      </c>
      <c r="D174" s="271"/>
      <c r="E174" s="271"/>
      <c r="F174" s="271"/>
      <c r="G174" s="271"/>
      <c r="H174" s="271"/>
      <c r="I174" s="286">
        <f>+I170</f>
        <v>581809201</v>
      </c>
      <c r="J174" s="262" t="str">
        <f>+IF(I174&lt;=$G172,"OK","NO OK")</f>
        <v>OK</v>
      </c>
      <c r="K174" s="271"/>
      <c r="L174" s="286">
        <f>+L170</f>
        <v>581809201</v>
      </c>
      <c r="M174" s="262" t="str">
        <f>+IF(L174&lt;=$G172,"OK","NO OK")</f>
        <v>OK</v>
      </c>
    </row>
    <row r="175" spans="1:13" ht="15" x14ac:dyDescent="0.25">
      <c r="A175" s="271"/>
      <c r="B175" s="271"/>
      <c r="C175" s="285" t="s">
        <v>47</v>
      </c>
      <c r="D175" s="271"/>
      <c r="E175" s="271"/>
      <c r="F175" s="271"/>
      <c r="G175" s="271"/>
      <c r="H175" s="271"/>
      <c r="I175" s="287">
        <f>+ROUND(I174/$G172,4)</f>
        <v>1</v>
      </c>
      <c r="J175" s="262" t="str">
        <f>+IF(I175&gt;=95%,"OK","NO OK")</f>
        <v>OK</v>
      </c>
      <c r="K175" s="271"/>
      <c r="L175" s="287">
        <f>+ROUND(L174/$G172,4)</f>
        <v>1</v>
      </c>
      <c r="M175" s="262" t="str">
        <f>+IF(L175&gt;=95%,"OK","NO OK")</f>
        <v>OK</v>
      </c>
    </row>
    <row r="176" spans="1:13" x14ac:dyDescent="0.25">
      <c r="A176" s="271"/>
      <c r="B176" s="271"/>
      <c r="C176" s="285" t="s">
        <v>48</v>
      </c>
      <c r="D176" s="271"/>
      <c r="E176" s="271"/>
      <c r="F176" s="271"/>
      <c r="G176" s="271"/>
      <c r="H176" s="271"/>
      <c r="I176" s="283">
        <v>581809201</v>
      </c>
      <c r="J176" s="271"/>
      <c r="K176" s="271"/>
      <c r="L176" s="283">
        <v>581809201</v>
      </c>
      <c r="M176" s="271"/>
    </row>
    <row r="177" spans="1:13" x14ac:dyDescent="0.25">
      <c r="A177" s="271"/>
      <c r="B177" s="271"/>
      <c r="C177" s="285" t="s">
        <v>49</v>
      </c>
      <c r="D177" s="271"/>
      <c r="E177" s="271"/>
      <c r="F177" s="271"/>
      <c r="G177" s="271"/>
      <c r="H177" s="271"/>
      <c r="I177" s="283">
        <f>+ABS(I174-I176)</f>
        <v>0</v>
      </c>
      <c r="J177" s="271"/>
      <c r="K177" s="271"/>
      <c r="L177" s="283">
        <f>+ABS(L174-L176)</f>
        <v>0</v>
      </c>
      <c r="M177" s="271"/>
    </row>
    <row r="178" spans="1:13" ht="15" x14ac:dyDescent="0.25">
      <c r="A178" s="271"/>
      <c r="B178" s="271"/>
      <c r="C178" s="285" t="s">
        <v>50</v>
      </c>
      <c r="D178" s="271"/>
      <c r="E178" s="271"/>
      <c r="F178" s="271"/>
      <c r="G178" s="271"/>
      <c r="H178" s="271"/>
      <c r="I178" s="288">
        <f>+I177/I176</f>
        <v>0</v>
      </c>
      <c r="J178" s="262" t="str">
        <f>+IF(I178&gt;0.1%,"NO OK","OK")</f>
        <v>OK</v>
      </c>
      <c r="K178" s="271"/>
      <c r="L178" s="288">
        <f>+L177/L176</f>
        <v>0</v>
      </c>
      <c r="M178" s="262" t="str">
        <f>+IF(L178&gt;0.1%,"NO OK","OK")</f>
        <v>OK</v>
      </c>
    </row>
    <row r="179" spans="1:13" ht="15" x14ac:dyDescent="0.25">
      <c r="A179" s="271"/>
      <c r="B179" s="271"/>
      <c r="C179" s="285" t="s">
        <v>51</v>
      </c>
      <c r="D179" s="271"/>
      <c r="E179" s="271"/>
      <c r="F179" s="271"/>
      <c r="G179" s="271"/>
      <c r="H179" s="271"/>
      <c r="I179" s="271"/>
      <c r="J179" s="262" t="s">
        <v>15</v>
      </c>
      <c r="K179" s="271"/>
      <c r="L179" s="271"/>
      <c r="M179" s="262" t="s">
        <v>15</v>
      </c>
    </row>
    <row r="180" spans="1:13" ht="15" x14ac:dyDescent="0.25">
      <c r="A180" s="271"/>
      <c r="B180" s="271"/>
      <c r="C180" s="285" t="s">
        <v>52</v>
      </c>
      <c r="D180" s="271"/>
      <c r="E180" s="271"/>
      <c r="F180" s="271"/>
      <c r="G180" s="271"/>
      <c r="H180" s="382" t="str">
        <f>+IF(J174="OK",IF(J175="OK",IF(J178="OK",IF(J179="OK",IF(J168="OK","SI","NO"),"NO"),"NO"),"NO"),"NO")</f>
        <v>SI</v>
      </c>
      <c r="I180" s="383"/>
      <c r="J180" s="384"/>
      <c r="K180" s="382" t="str">
        <f>+IF(M174="OK",IF(M175="OK",IF(M178="OK",IF(M179="OK",IF(M168="OK","SI","NO"),"NO"),"NO"),"NO"),"NO")</f>
        <v>SI</v>
      </c>
      <c r="L180" s="383"/>
      <c r="M180" s="384"/>
    </row>
    <row r="182" spans="1:13" ht="15.75" x14ac:dyDescent="0.25">
      <c r="C182" s="169" t="s">
        <v>35</v>
      </c>
      <c r="H182" s="169"/>
      <c r="I182" s="289"/>
      <c r="J182" s="289"/>
      <c r="K182" s="169"/>
      <c r="L182" s="289"/>
      <c r="M182" s="289"/>
    </row>
    <row r="183" spans="1:13" x14ac:dyDescent="0.25">
      <c r="H183" s="170"/>
      <c r="I183" s="289"/>
      <c r="J183" s="289"/>
      <c r="K183" s="170"/>
      <c r="L183" s="289"/>
      <c r="M183" s="289"/>
    </row>
    <row r="184" spans="1:13" x14ac:dyDescent="0.25">
      <c r="H184" s="170"/>
      <c r="I184" s="289"/>
      <c r="J184" s="289"/>
      <c r="K184" s="170"/>
      <c r="L184" s="289"/>
      <c r="M184" s="289"/>
    </row>
    <row r="185" spans="1:13" x14ac:dyDescent="0.25">
      <c r="H185" s="170"/>
      <c r="I185" s="289"/>
      <c r="J185" s="289"/>
      <c r="K185" s="170"/>
      <c r="L185" s="289"/>
      <c r="M185" s="289"/>
    </row>
    <row r="186" spans="1:13" ht="15.75" x14ac:dyDescent="0.25">
      <c r="C186" s="290" t="s">
        <v>36</v>
      </c>
      <c r="D186" s="290"/>
      <c r="H186" s="290"/>
      <c r="I186" s="289"/>
      <c r="J186" s="290"/>
      <c r="K186" s="290"/>
      <c r="L186" s="289"/>
      <c r="M186" s="290"/>
    </row>
    <row r="187" spans="1:13" ht="15.75" x14ac:dyDescent="0.25">
      <c r="C187" s="94" t="s">
        <v>70</v>
      </c>
      <c r="D187" s="94"/>
      <c r="H187" s="94"/>
      <c r="I187" s="289"/>
      <c r="J187" s="94"/>
      <c r="K187" s="94"/>
      <c r="L187" s="289"/>
      <c r="M187" s="94"/>
    </row>
    <row r="188" spans="1:13" ht="15.75" x14ac:dyDescent="0.25">
      <c r="C188" s="94"/>
      <c r="H188" s="94"/>
      <c r="I188" s="289"/>
      <c r="J188" s="289"/>
      <c r="K188" s="94"/>
      <c r="L188" s="289"/>
      <c r="M188" s="289"/>
    </row>
    <row r="189" spans="1:13" ht="15.75" x14ac:dyDescent="0.25">
      <c r="C189" s="94"/>
      <c r="H189" s="94"/>
      <c r="I189" s="291"/>
      <c r="J189" s="291"/>
      <c r="K189" s="94"/>
      <c r="L189" s="291"/>
      <c r="M189" s="291"/>
    </row>
    <row r="190" spans="1:13" ht="15.75" x14ac:dyDescent="0.25">
      <c r="C190" s="94"/>
      <c r="H190" s="94"/>
      <c r="I190" s="291"/>
      <c r="J190" s="291"/>
      <c r="K190" s="94"/>
      <c r="L190" s="291"/>
      <c r="M190" s="291"/>
    </row>
    <row r="191" spans="1:13" ht="15.75" x14ac:dyDescent="0.25">
      <c r="C191" s="290" t="s">
        <v>37</v>
      </c>
      <c r="D191" s="290"/>
      <c r="H191" s="290"/>
      <c r="I191" s="290"/>
      <c r="J191" s="290"/>
      <c r="K191" s="290"/>
      <c r="L191" s="290"/>
      <c r="M191" s="290"/>
    </row>
    <row r="192" spans="1:13" ht="15.75" x14ac:dyDescent="0.25">
      <c r="C192" s="94" t="s">
        <v>38</v>
      </c>
      <c r="D192" s="94"/>
      <c r="H192" s="94"/>
      <c r="I192" s="291"/>
      <c r="J192" s="291"/>
      <c r="K192" s="94"/>
      <c r="L192" s="291"/>
      <c r="M192" s="291"/>
    </row>
    <row r="193" spans="3:13" ht="15.75" x14ac:dyDescent="0.25">
      <c r="C193" s="94" t="s">
        <v>39</v>
      </c>
      <c r="H193" s="94"/>
      <c r="I193" s="291"/>
      <c r="J193" s="291"/>
      <c r="K193" s="94"/>
      <c r="L193" s="291"/>
      <c r="M193" s="291"/>
    </row>
  </sheetData>
  <mergeCells count="15">
    <mergeCell ref="H180:J180"/>
    <mergeCell ref="K180:M180"/>
    <mergeCell ref="A1:G1"/>
    <mergeCell ref="A2:G2"/>
    <mergeCell ref="A3:G4"/>
    <mergeCell ref="H3:J4"/>
    <mergeCell ref="K3:M4"/>
    <mergeCell ref="A5:G5"/>
    <mergeCell ref="H5:J5"/>
    <mergeCell ref="K5:M5"/>
    <mergeCell ref="A6:G6"/>
    <mergeCell ref="H6:H7"/>
    <mergeCell ref="I6:I7"/>
    <mergeCell ref="K6:K7"/>
    <mergeCell ref="L6:L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cfRule type="containsText" dxfId="69" priority="16" operator="containsText" text="NO OK">
      <formula>NOT(ISERROR(SEARCH("NO OK",J9)))</formula>
    </cfRule>
  </conditionalFormatting>
  <conditionalFormatting sqref="J178">
    <cfRule type="containsText" dxfId="68" priority="15" operator="containsText" text="NO OK">
      <formula>NOT(ISERROR(SEARCH("NO OK",J178)))</formula>
    </cfRule>
  </conditionalFormatting>
  <conditionalFormatting sqref="J174:J175">
    <cfRule type="containsText" dxfId="67" priority="14" operator="containsText" text="NO OK">
      <formula>NOT(ISERROR(SEARCH("NO OK",J174)))</formula>
    </cfRule>
  </conditionalFormatting>
  <conditionalFormatting sqref="J179">
    <cfRule type="containsText" dxfId="66" priority="13" operator="containsText" text="NO OK">
      <formula>NOT(ISERROR(SEARCH("NO OK",J179)))</formula>
    </cfRule>
  </conditionalFormatting>
  <conditionalFormatting sqref="J168">
    <cfRule type="cellIs" dxfId="65" priority="12" operator="equal">
      <formula>"NO OK"</formula>
    </cfRule>
  </conditionalFormatting>
  <conditionalFormatting sqref="H180">
    <cfRule type="containsText" dxfId="64" priority="11" operator="containsText" text="NO">
      <formula>NOT(ISERROR(SEARCH("NO",H180)))</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cfRule type="containsText" dxfId="63" priority="10" operator="containsText" text="NO OK">
      <formula>NOT(ISERROR(SEARCH("NO OK",M9)))</formula>
    </cfRule>
  </conditionalFormatting>
  <conditionalFormatting sqref="M178">
    <cfRule type="containsText" dxfId="62" priority="9" operator="containsText" text="NO OK">
      <formula>NOT(ISERROR(SEARCH("NO OK",M178)))</formula>
    </cfRule>
  </conditionalFormatting>
  <conditionalFormatting sqref="M175">
    <cfRule type="containsText" dxfId="61" priority="8" operator="containsText" text="NO OK">
      <formula>NOT(ISERROR(SEARCH("NO OK",M175)))</formula>
    </cfRule>
  </conditionalFormatting>
  <conditionalFormatting sqref="M179">
    <cfRule type="containsText" dxfId="60" priority="7" operator="containsText" text="NO OK">
      <formula>NOT(ISERROR(SEARCH("NO OK",M179)))</formula>
    </cfRule>
  </conditionalFormatting>
  <conditionalFormatting sqref="M168">
    <cfRule type="cellIs" dxfId="59" priority="6" operator="equal">
      <formula>"NO OK"</formula>
    </cfRule>
  </conditionalFormatting>
  <conditionalFormatting sqref="K180">
    <cfRule type="containsText" dxfId="58" priority="5" operator="containsText" text="NO">
      <formula>NOT(ISERROR(SEARCH("NO",K180)))</formula>
    </cfRule>
  </conditionalFormatting>
  <conditionalFormatting sqref="H180:M180">
    <cfRule type="containsText" dxfId="57" priority="4" operator="containsText" text="SI">
      <formula>NOT(ISERROR(SEARCH("SI",H180)))</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cfRule type="containsText" dxfId="56" priority="3"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cfRule type="containsText" dxfId="55" priority="2" operator="containsText" text="NO OK">
      <formula>NOT(ISERROR(SEARCH("NO OK",M10)))</formula>
    </cfRule>
  </conditionalFormatting>
  <conditionalFormatting sqref="M174">
    <cfRule type="containsText" dxfId="54" priority="1" operator="containsText" text="NO OK">
      <formula>NOT(ISERROR(SEARCH("NO OK",M174)))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L339"/>
  <sheetViews>
    <sheetView zoomScale="80" zoomScaleNormal="80" workbookViewId="0">
      <pane xSplit="4" ySplit="7" topLeftCell="E288" activePane="bottomRight" state="frozen"/>
      <selection pane="topRight" activeCell="E1" sqref="E1"/>
      <selection pane="bottomLeft" activeCell="A8" sqref="A8"/>
      <selection pane="bottomRight" activeCell="E298" sqref="B288:E29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2.28515625" style="1" bestFit="1" customWidth="1"/>
    <col min="5" max="5" width="15.140625" style="1" customWidth="1"/>
    <col min="6" max="6" width="19.4257812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6384" width="15" style="1"/>
  </cols>
  <sheetData>
    <row r="1" spans="1:12" x14ac:dyDescent="0.25">
      <c r="A1" s="403" t="s">
        <v>14</v>
      </c>
      <c r="B1" s="403"/>
      <c r="C1" s="403"/>
      <c r="D1" s="403"/>
      <c r="E1" s="403"/>
      <c r="F1" s="403"/>
    </row>
    <row r="2" spans="1:12" x14ac:dyDescent="0.25">
      <c r="A2" s="403" t="s">
        <v>42</v>
      </c>
      <c r="B2" s="403"/>
      <c r="C2" s="403"/>
      <c r="D2" s="403"/>
      <c r="E2" s="403"/>
      <c r="F2" s="403"/>
    </row>
    <row r="3" spans="1:12" ht="18" customHeight="1" x14ac:dyDescent="0.25">
      <c r="A3" s="402" t="str">
        <f>+'VERIFICACIÓN TÉCNICA'!A7</f>
        <v>OBJETO: INSTALACIONES ELÉCTRICAS PARA LA PLANTA PILOTO PROCESADORA DE SUBPRODUCTOS EN EL MUNICIPIO DE SILVIA, CONFORME A LAS ESPECIFICACIONES TÉCNICAS DESCRITAS EN EL PRESUPUESTO DE OBRA.</v>
      </c>
      <c r="B3" s="402"/>
      <c r="C3" s="402"/>
      <c r="D3" s="402"/>
      <c r="E3" s="402"/>
      <c r="F3" s="402"/>
      <c r="G3" s="404" t="str">
        <f>+'VERIFICACIÓN TÉCNICA'!E10</f>
        <v>M&amp;E INGENIERIA Y PROYECTOS SAS</v>
      </c>
      <c r="H3" s="405"/>
      <c r="I3" s="406"/>
      <c r="J3" s="404" t="str">
        <f>+'VERIFICACIÓN TÉCNICA'!G10</f>
        <v>COINSI</v>
      </c>
      <c r="K3" s="405"/>
      <c r="L3" s="406"/>
    </row>
    <row r="4" spans="1:12" ht="59.25" customHeight="1" x14ac:dyDescent="0.25">
      <c r="A4" s="402"/>
      <c r="B4" s="402"/>
      <c r="C4" s="402"/>
      <c r="D4" s="402"/>
      <c r="E4" s="402"/>
      <c r="F4" s="402"/>
      <c r="G4" s="407"/>
      <c r="H4" s="408"/>
      <c r="I4" s="409"/>
      <c r="J4" s="407"/>
      <c r="K4" s="408"/>
      <c r="L4" s="409"/>
    </row>
    <row r="5" spans="1:12" x14ac:dyDescent="0.25">
      <c r="A5" s="402"/>
      <c r="B5" s="402"/>
      <c r="C5" s="402"/>
      <c r="D5" s="402"/>
      <c r="E5" s="402"/>
      <c r="F5" s="402"/>
      <c r="G5" s="403">
        <v>2</v>
      </c>
      <c r="H5" s="403"/>
      <c r="I5" s="403"/>
      <c r="J5" s="403">
        <v>3</v>
      </c>
      <c r="K5" s="403"/>
      <c r="L5" s="403"/>
    </row>
    <row r="6" spans="1:12" ht="15" customHeight="1" x14ac:dyDescent="0.25">
      <c r="A6" s="401" t="s">
        <v>43</v>
      </c>
      <c r="B6" s="401"/>
      <c r="C6" s="401"/>
      <c r="D6" s="401"/>
      <c r="E6" s="401"/>
      <c r="F6" s="401"/>
      <c r="G6" s="399" t="s">
        <v>8</v>
      </c>
      <c r="H6" s="399" t="s">
        <v>9</v>
      </c>
      <c r="I6" s="97" t="s">
        <v>44</v>
      </c>
      <c r="J6" s="399" t="s">
        <v>8</v>
      </c>
      <c r="K6" s="399" t="s">
        <v>9</v>
      </c>
      <c r="L6" s="97" t="s">
        <v>44</v>
      </c>
    </row>
    <row r="7" spans="1:12" x14ac:dyDescent="0.25">
      <c r="A7" s="98" t="s">
        <v>0</v>
      </c>
      <c r="B7" s="98" t="s">
        <v>10</v>
      </c>
      <c r="C7" s="98" t="s">
        <v>2</v>
      </c>
      <c r="D7" s="98" t="s">
        <v>1</v>
      </c>
      <c r="E7" s="98" t="s">
        <v>8</v>
      </c>
      <c r="F7" s="98" t="s">
        <v>9</v>
      </c>
      <c r="G7" s="400"/>
      <c r="H7" s="400"/>
      <c r="I7" s="96" t="s">
        <v>45</v>
      </c>
      <c r="J7" s="400"/>
      <c r="K7" s="400"/>
      <c r="L7" s="96" t="s">
        <v>45</v>
      </c>
    </row>
    <row r="8" spans="1:12" s="54" customFormat="1" x14ac:dyDescent="0.25">
      <c r="A8" s="98"/>
      <c r="B8" s="99"/>
      <c r="C8" s="98"/>
      <c r="D8" s="98"/>
      <c r="E8" s="98"/>
      <c r="F8" s="98"/>
      <c r="G8" s="98"/>
      <c r="H8" s="98"/>
      <c r="I8" s="98"/>
      <c r="J8" s="98"/>
      <c r="K8" s="98"/>
      <c r="L8" s="98"/>
    </row>
    <row r="9" spans="1:12" ht="15" x14ac:dyDescent="0.25">
      <c r="A9" s="100">
        <v>1</v>
      </c>
      <c r="B9" s="101" t="s">
        <v>73</v>
      </c>
      <c r="C9" s="100"/>
      <c r="D9" s="102"/>
      <c r="E9" s="103"/>
      <c r="F9" s="103">
        <f>ROUND($D9*E9,0)</f>
        <v>0</v>
      </c>
      <c r="G9" s="105"/>
      <c r="H9" s="105">
        <f t="shared" ref="H9:H10" si="0">ROUND($D9*G9,0)</f>
        <v>0</v>
      </c>
      <c r="I9" s="104" t="str">
        <f t="shared" ref="I9:I10" si="1">+IF(G9&lt;=$E9,"OK","NO OK")</f>
        <v>OK</v>
      </c>
      <c r="J9" s="105"/>
      <c r="K9" s="105">
        <f t="shared" ref="K9:K10" si="2">ROUND($D9*J9,0)</f>
        <v>0</v>
      </c>
      <c r="L9" s="104" t="str">
        <f t="shared" ref="L9:L10" si="3">+IF(J9&lt;=$E9,"OK","NO OK")</f>
        <v>OK</v>
      </c>
    </row>
    <row r="10" spans="1:12" ht="15" x14ac:dyDescent="0.25">
      <c r="A10" s="80">
        <v>1.1000000000000001</v>
      </c>
      <c r="B10" s="106" t="s">
        <v>74</v>
      </c>
      <c r="C10" s="80"/>
      <c r="D10" s="81"/>
      <c r="E10" s="105"/>
      <c r="F10" s="103">
        <f t="shared" ref="F10:F73" si="4">ROUND($D10*E10,0)</f>
        <v>0</v>
      </c>
      <c r="G10" s="105"/>
      <c r="H10" s="105">
        <f t="shared" si="0"/>
        <v>0</v>
      </c>
      <c r="I10" s="104" t="str">
        <f t="shared" si="1"/>
        <v>OK</v>
      </c>
      <c r="J10" s="105"/>
      <c r="K10" s="105">
        <f t="shared" si="2"/>
        <v>0</v>
      </c>
      <c r="L10" s="104" t="str">
        <f t="shared" si="3"/>
        <v>OK</v>
      </c>
    </row>
    <row r="11" spans="1:12" ht="15" x14ac:dyDescent="0.25">
      <c r="A11" s="80" t="s">
        <v>75</v>
      </c>
      <c r="B11" s="106" t="s">
        <v>76</v>
      </c>
      <c r="C11" s="80" t="s">
        <v>7</v>
      </c>
      <c r="D11" s="81">
        <v>3000</v>
      </c>
      <c r="E11" s="105">
        <v>41105</v>
      </c>
      <c r="F11" s="103">
        <f t="shared" si="4"/>
        <v>123315000</v>
      </c>
      <c r="G11" s="105">
        <v>40838</v>
      </c>
      <c r="H11" s="105">
        <f t="shared" ref="H11:H74" si="5">ROUND($D11*G11,0)</f>
        <v>122514000</v>
      </c>
      <c r="I11" s="104" t="str">
        <f t="shared" ref="I11:I74" si="6">+IF(G11&lt;=$E11,"OK","NO OK")</f>
        <v>OK</v>
      </c>
      <c r="J11" s="105">
        <v>40879</v>
      </c>
      <c r="K11" s="105">
        <f t="shared" ref="K11:K74" si="7">ROUND($D11*J11,0)</f>
        <v>122637000</v>
      </c>
      <c r="L11" s="104" t="str">
        <f t="shared" ref="L11:L74" si="8">+IF(J11&lt;=$E11,"OK","NO OK")</f>
        <v>OK</v>
      </c>
    </row>
    <row r="12" spans="1:12" ht="15" x14ac:dyDescent="0.25">
      <c r="A12" s="80" t="s">
        <v>77</v>
      </c>
      <c r="B12" s="106" t="s">
        <v>78</v>
      </c>
      <c r="C12" s="80" t="s">
        <v>79</v>
      </c>
      <c r="D12" s="81">
        <v>571.79999999999995</v>
      </c>
      <c r="E12" s="105">
        <v>14385</v>
      </c>
      <c r="F12" s="103">
        <f t="shared" si="4"/>
        <v>8225343</v>
      </c>
      <c r="G12" s="105">
        <v>14291</v>
      </c>
      <c r="H12" s="105">
        <f t="shared" si="5"/>
        <v>8171594</v>
      </c>
      <c r="I12" s="104" t="str">
        <f t="shared" si="6"/>
        <v>OK</v>
      </c>
      <c r="J12" s="105">
        <v>14306</v>
      </c>
      <c r="K12" s="105">
        <f t="shared" si="7"/>
        <v>8180171</v>
      </c>
      <c r="L12" s="104" t="str">
        <f t="shared" si="8"/>
        <v>OK</v>
      </c>
    </row>
    <row r="13" spans="1:12" ht="15" x14ac:dyDescent="0.25">
      <c r="A13" s="80" t="s">
        <v>80</v>
      </c>
      <c r="B13" s="106" t="s">
        <v>81</v>
      </c>
      <c r="C13" s="80" t="s">
        <v>7</v>
      </c>
      <c r="D13" s="81">
        <v>1984.5</v>
      </c>
      <c r="E13" s="105">
        <v>44720</v>
      </c>
      <c r="F13" s="103">
        <f t="shared" si="4"/>
        <v>88746840</v>
      </c>
      <c r="G13" s="105">
        <v>44429</v>
      </c>
      <c r="H13" s="105">
        <f t="shared" si="5"/>
        <v>88169351</v>
      </c>
      <c r="I13" s="104" t="str">
        <f t="shared" si="6"/>
        <v>OK</v>
      </c>
      <c r="J13" s="105">
        <v>44474</v>
      </c>
      <c r="K13" s="105">
        <f t="shared" si="7"/>
        <v>88258653</v>
      </c>
      <c r="L13" s="104" t="str">
        <f t="shared" si="8"/>
        <v>OK</v>
      </c>
    </row>
    <row r="14" spans="1:12" ht="15" x14ac:dyDescent="0.25">
      <c r="A14" s="80" t="s">
        <v>82</v>
      </c>
      <c r="B14" s="106" t="s">
        <v>83</v>
      </c>
      <c r="C14" s="80" t="s">
        <v>7</v>
      </c>
      <c r="D14" s="81">
        <v>1500</v>
      </c>
      <c r="E14" s="105">
        <v>5443</v>
      </c>
      <c r="F14" s="103">
        <f t="shared" si="4"/>
        <v>8164500</v>
      </c>
      <c r="G14" s="105">
        <v>5408</v>
      </c>
      <c r="H14" s="105">
        <f t="shared" si="5"/>
        <v>8112000</v>
      </c>
      <c r="I14" s="104" t="str">
        <f t="shared" si="6"/>
        <v>OK</v>
      </c>
      <c r="J14" s="105">
        <v>5413</v>
      </c>
      <c r="K14" s="105">
        <f t="shared" si="7"/>
        <v>8119500</v>
      </c>
      <c r="L14" s="104" t="str">
        <f t="shared" si="8"/>
        <v>OK</v>
      </c>
    </row>
    <row r="15" spans="1:12" ht="15" x14ac:dyDescent="0.25">
      <c r="A15" s="80" t="s">
        <v>84</v>
      </c>
      <c r="B15" s="106" t="s">
        <v>85</v>
      </c>
      <c r="C15" s="80" t="s">
        <v>2</v>
      </c>
      <c r="D15" s="81">
        <v>72</v>
      </c>
      <c r="E15" s="105">
        <v>27206</v>
      </c>
      <c r="F15" s="103">
        <f t="shared" si="4"/>
        <v>1958832</v>
      </c>
      <c r="G15" s="105">
        <v>27029</v>
      </c>
      <c r="H15" s="105">
        <f t="shared" si="5"/>
        <v>1946088</v>
      </c>
      <c r="I15" s="104" t="str">
        <f t="shared" si="6"/>
        <v>OK</v>
      </c>
      <c r="J15" s="105">
        <v>27056</v>
      </c>
      <c r="K15" s="105">
        <f t="shared" si="7"/>
        <v>1948032</v>
      </c>
      <c r="L15" s="104" t="str">
        <f t="shared" si="8"/>
        <v>OK</v>
      </c>
    </row>
    <row r="16" spans="1:12" ht="15" x14ac:dyDescent="0.25">
      <c r="A16" s="80" t="s">
        <v>86</v>
      </c>
      <c r="B16" s="106" t="s">
        <v>87</v>
      </c>
      <c r="C16" s="80" t="s">
        <v>2</v>
      </c>
      <c r="D16" s="81">
        <v>162</v>
      </c>
      <c r="E16" s="105">
        <v>19318</v>
      </c>
      <c r="F16" s="103">
        <f t="shared" si="4"/>
        <v>3129516</v>
      </c>
      <c r="G16" s="105">
        <v>19192</v>
      </c>
      <c r="H16" s="105">
        <f t="shared" si="5"/>
        <v>3109104</v>
      </c>
      <c r="I16" s="104" t="str">
        <f t="shared" si="6"/>
        <v>OK</v>
      </c>
      <c r="J16" s="105">
        <v>19212</v>
      </c>
      <c r="K16" s="105">
        <f t="shared" si="7"/>
        <v>3112344</v>
      </c>
      <c r="L16" s="104" t="str">
        <f t="shared" si="8"/>
        <v>OK</v>
      </c>
    </row>
    <row r="17" spans="1:12" ht="25.5" x14ac:dyDescent="0.25">
      <c r="A17" s="80" t="s">
        <v>88</v>
      </c>
      <c r="B17" s="106" t="s">
        <v>89</v>
      </c>
      <c r="C17" s="80" t="s">
        <v>79</v>
      </c>
      <c r="D17" s="81">
        <v>50</v>
      </c>
      <c r="E17" s="105">
        <v>5157</v>
      </c>
      <c r="F17" s="103">
        <f t="shared" si="4"/>
        <v>257850</v>
      </c>
      <c r="G17" s="105">
        <v>5123</v>
      </c>
      <c r="H17" s="105">
        <f t="shared" si="5"/>
        <v>256150</v>
      </c>
      <c r="I17" s="104" t="str">
        <f t="shared" si="6"/>
        <v>OK</v>
      </c>
      <c r="J17" s="105">
        <v>5129</v>
      </c>
      <c r="K17" s="105">
        <f t="shared" si="7"/>
        <v>256450</v>
      </c>
      <c r="L17" s="104" t="str">
        <f t="shared" si="8"/>
        <v>OK</v>
      </c>
    </row>
    <row r="18" spans="1:12" ht="15" x14ac:dyDescent="0.25">
      <c r="A18" s="80" t="s">
        <v>90</v>
      </c>
      <c r="B18" s="106" t="s">
        <v>91</v>
      </c>
      <c r="C18" s="80" t="s">
        <v>11</v>
      </c>
      <c r="D18" s="81">
        <v>1062.32</v>
      </c>
      <c r="E18" s="105">
        <v>22009</v>
      </c>
      <c r="F18" s="103">
        <f t="shared" si="4"/>
        <v>23380601</v>
      </c>
      <c r="G18" s="105">
        <v>21866</v>
      </c>
      <c r="H18" s="105">
        <f t="shared" si="5"/>
        <v>23228689</v>
      </c>
      <c r="I18" s="104" t="str">
        <f t="shared" si="6"/>
        <v>OK</v>
      </c>
      <c r="J18" s="105">
        <v>21888</v>
      </c>
      <c r="K18" s="105">
        <f t="shared" si="7"/>
        <v>23252060</v>
      </c>
      <c r="L18" s="104" t="str">
        <f t="shared" si="8"/>
        <v>OK</v>
      </c>
    </row>
    <row r="19" spans="1:12" ht="15" x14ac:dyDescent="0.25">
      <c r="A19" s="80">
        <v>1.2</v>
      </c>
      <c r="B19" s="106" t="s">
        <v>92</v>
      </c>
      <c r="C19" s="80"/>
      <c r="D19" s="81"/>
      <c r="E19" s="105"/>
      <c r="F19" s="103">
        <f t="shared" si="4"/>
        <v>0</v>
      </c>
      <c r="G19" s="105"/>
      <c r="H19" s="105">
        <f t="shared" si="5"/>
        <v>0</v>
      </c>
      <c r="I19" s="104" t="str">
        <f t="shared" si="6"/>
        <v>OK</v>
      </c>
      <c r="J19" s="105"/>
      <c r="K19" s="105">
        <f t="shared" si="7"/>
        <v>0</v>
      </c>
      <c r="L19" s="104" t="str">
        <f t="shared" si="8"/>
        <v>OK</v>
      </c>
    </row>
    <row r="20" spans="1:12" ht="15" x14ac:dyDescent="0.25">
      <c r="A20" s="80" t="s">
        <v>93</v>
      </c>
      <c r="B20" s="106" t="s">
        <v>94</v>
      </c>
      <c r="C20" s="80" t="s">
        <v>7</v>
      </c>
      <c r="D20" s="81">
        <v>4811.91</v>
      </c>
      <c r="E20" s="105">
        <v>2159</v>
      </c>
      <c r="F20" s="103">
        <f t="shared" si="4"/>
        <v>10388914</v>
      </c>
      <c r="G20" s="105">
        <v>2145</v>
      </c>
      <c r="H20" s="105">
        <f t="shared" si="5"/>
        <v>10321547</v>
      </c>
      <c r="I20" s="104" t="str">
        <f t="shared" si="6"/>
        <v>OK</v>
      </c>
      <c r="J20" s="105">
        <v>2147</v>
      </c>
      <c r="K20" s="105">
        <f t="shared" si="7"/>
        <v>10331171</v>
      </c>
      <c r="L20" s="104" t="str">
        <f t="shared" si="8"/>
        <v>OK</v>
      </c>
    </row>
    <row r="21" spans="1:12" ht="15" x14ac:dyDescent="0.25">
      <c r="A21" s="80" t="s">
        <v>95</v>
      </c>
      <c r="B21" s="106" t="s">
        <v>96</v>
      </c>
      <c r="C21" s="80" t="s">
        <v>2</v>
      </c>
      <c r="D21" s="81">
        <v>4</v>
      </c>
      <c r="E21" s="105">
        <v>2485644</v>
      </c>
      <c r="F21" s="103">
        <f t="shared" si="4"/>
        <v>9942576</v>
      </c>
      <c r="G21" s="105">
        <v>2469487</v>
      </c>
      <c r="H21" s="105">
        <f t="shared" si="5"/>
        <v>9877948</v>
      </c>
      <c r="I21" s="104" t="str">
        <f t="shared" si="6"/>
        <v>OK</v>
      </c>
      <c r="J21" s="105">
        <v>2471973</v>
      </c>
      <c r="K21" s="105">
        <f t="shared" si="7"/>
        <v>9887892</v>
      </c>
      <c r="L21" s="104" t="str">
        <f t="shared" si="8"/>
        <v>OK</v>
      </c>
    </row>
    <row r="22" spans="1:12" ht="15" x14ac:dyDescent="0.25">
      <c r="A22" s="80">
        <v>1.3</v>
      </c>
      <c r="B22" s="106" t="s">
        <v>97</v>
      </c>
      <c r="C22" s="80"/>
      <c r="D22" s="81"/>
      <c r="E22" s="105"/>
      <c r="F22" s="103">
        <f t="shared" si="4"/>
        <v>0</v>
      </c>
      <c r="G22" s="105"/>
      <c r="H22" s="105">
        <f t="shared" si="5"/>
        <v>0</v>
      </c>
      <c r="I22" s="104" t="str">
        <f t="shared" si="6"/>
        <v>OK</v>
      </c>
      <c r="J22" s="105"/>
      <c r="K22" s="105">
        <f t="shared" si="7"/>
        <v>0</v>
      </c>
      <c r="L22" s="104" t="str">
        <f t="shared" si="8"/>
        <v>OK</v>
      </c>
    </row>
    <row r="23" spans="1:12" ht="25.5" x14ac:dyDescent="0.25">
      <c r="A23" s="80" t="s">
        <v>98</v>
      </c>
      <c r="B23" s="106" t="s">
        <v>99</v>
      </c>
      <c r="C23" s="80" t="s">
        <v>79</v>
      </c>
      <c r="D23" s="81">
        <v>318</v>
      </c>
      <c r="E23" s="105">
        <v>21207</v>
      </c>
      <c r="F23" s="103">
        <f t="shared" si="4"/>
        <v>6743826</v>
      </c>
      <c r="G23" s="105">
        <v>21069</v>
      </c>
      <c r="H23" s="105">
        <f t="shared" si="5"/>
        <v>6699942</v>
      </c>
      <c r="I23" s="104" t="str">
        <f t="shared" si="6"/>
        <v>OK</v>
      </c>
      <c r="J23" s="105">
        <v>21090</v>
      </c>
      <c r="K23" s="105">
        <f t="shared" si="7"/>
        <v>6706620</v>
      </c>
      <c r="L23" s="104" t="str">
        <f t="shared" si="8"/>
        <v>OK</v>
      </c>
    </row>
    <row r="24" spans="1:12" ht="15" x14ac:dyDescent="0.25">
      <c r="A24" s="80"/>
      <c r="B24" s="106"/>
      <c r="C24" s="80"/>
      <c r="D24" s="81"/>
      <c r="E24" s="105"/>
      <c r="F24" s="103">
        <f t="shared" si="4"/>
        <v>0</v>
      </c>
      <c r="G24" s="105"/>
      <c r="H24" s="105">
        <f t="shared" si="5"/>
        <v>0</v>
      </c>
      <c r="I24" s="104" t="str">
        <f t="shared" si="6"/>
        <v>OK</v>
      </c>
      <c r="J24" s="105"/>
      <c r="K24" s="105">
        <f t="shared" si="7"/>
        <v>0</v>
      </c>
      <c r="L24" s="104" t="str">
        <f t="shared" si="8"/>
        <v>OK</v>
      </c>
    </row>
    <row r="25" spans="1:12" ht="15" x14ac:dyDescent="0.25">
      <c r="A25" s="80"/>
      <c r="B25" s="105" t="s">
        <v>100</v>
      </c>
      <c r="C25" s="80"/>
      <c r="D25" s="81"/>
      <c r="E25" s="105"/>
      <c r="F25" s="103">
        <f t="shared" si="4"/>
        <v>0</v>
      </c>
      <c r="G25" s="105"/>
      <c r="H25" s="105">
        <f t="shared" si="5"/>
        <v>0</v>
      </c>
      <c r="I25" s="104" t="str">
        <f t="shared" si="6"/>
        <v>OK</v>
      </c>
      <c r="J25" s="105"/>
      <c r="K25" s="105">
        <f t="shared" si="7"/>
        <v>0</v>
      </c>
      <c r="L25" s="104" t="str">
        <f t="shared" si="8"/>
        <v>OK</v>
      </c>
    </row>
    <row r="26" spans="1:12" ht="15" x14ac:dyDescent="0.25">
      <c r="A26" s="80"/>
      <c r="B26" s="106"/>
      <c r="C26" s="80"/>
      <c r="D26" s="81"/>
      <c r="E26" s="105"/>
      <c r="F26" s="103">
        <f t="shared" si="4"/>
        <v>0</v>
      </c>
      <c r="G26" s="105"/>
      <c r="H26" s="105">
        <f t="shared" si="5"/>
        <v>0</v>
      </c>
      <c r="I26" s="104" t="str">
        <f t="shared" si="6"/>
        <v>OK</v>
      </c>
      <c r="J26" s="105"/>
      <c r="K26" s="105">
        <f t="shared" si="7"/>
        <v>0</v>
      </c>
      <c r="L26" s="104" t="str">
        <f t="shared" si="8"/>
        <v>OK</v>
      </c>
    </row>
    <row r="27" spans="1:12" ht="15" x14ac:dyDescent="0.25">
      <c r="A27" s="80">
        <v>2</v>
      </c>
      <c r="B27" s="106" t="s">
        <v>101</v>
      </c>
      <c r="C27" s="80"/>
      <c r="D27" s="81"/>
      <c r="E27" s="105"/>
      <c r="F27" s="103">
        <f t="shared" si="4"/>
        <v>0</v>
      </c>
      <c r="G27" s="105"/>
      <c r="H27" s="105">
        <f t="shared" si="5"/>
        <v>0</v>
      </c>
      <c r="I27" s="104" t="str">
        <f t="shared" si="6"/>
        <v>OK</v>
      </c>
      <c r="J27" s="105"/>
      <c r="K27" s="105">
        <f t="shared" si="7"/>
        <v>0</v>
      </c>
      <c r="L27" s="104" t="str">
        <f t="shared" si="8"/>
        <v>OK</v>
      </c>
    </row>
    <row r="28" spans="1:12" ht="25.5" x14ac:dyDescent="0.25">
      <c r="A28" s="80">
        <v>2.1</v>
      </c>
      <c r="B28" s="106" t="s">
        <v>102</v>
      </c>
      <c r="C28" s="80" t="s">
        <v>11</v>
      </c>
      <c r="D28" s="81">
        <v>3361.96</v>
      </c>
      <c r="E28" s="105">
        <v>7917</v>
      </c>
      <c r="F28" s="103">
        <f t="shared" si="4"/>
        <v>26616637</v>
      </c>
      <c r="G28" s="105">
        <v>7866</v>
      </c>
      <c r="H28" s="105">
        <f t="shared" si="5"/>
        <v>26445177</v>
      </c>
      <c r="I28" s="104" t="str">
        <f t="shared" si="6"/>
        <v>OK</v>
      </c>
      <c r="J28" s="105">
        <v>7873</v>
      </c>
      <c r="K28" s="105">
        <f t="shared" si="7"/>
        <v>26468711</v>
      </c>
      <c r="L28" s="104" t="str">
        <f t="shared" si="8"/>
        <v>OK</v>
      </c>
    </row>
    <row r="29" spans="1:12" ht="38.25" x14ac:dyDescent="0.25">
      <c r="A29" s="80">
        <v>2.2000000000000002</v>
      </c>
      <c r="B29" s="106" t="s">
        <v>103</v>
      </c>
      <c r="C29" s="80" t="s">
        <v>11</v>
      </c>
      <c r="D29" s="81">
        <v>3361.96</v>
      </c>
      <c r="E29" s="105">
        <v>35244</v>
      </c>
      <c r="F29" s="103">
        <f t="shared" si="4"/>
        <v>118488918</v>
      </c>
      <c r="G29" s="105">
        <v>35015</v>
      </c>
      <c r="H29" s="105">
        <f t="shared" si="5"/>
        <v>117719029</v>
      </c>
      <c r="I29" s="104" t="str">
        <f t="shared" si="6"/>
        <v>OK</v>
      </c>
      <c r="J29" s="105">
        <v>35050</v>
      </c>
      <c r="K29" s="105">
        <f t="shared" si="7"/>
        <v>117836698</v>
      </c>
      <c r="L29" s="104" t="str">
        <f t="shared" si="8"/>
        <v>OK</v>
      </c>
    </row>
    <row r="30" spans="1:12" ht="25.5" x14ac:dyDescent="0.25">
      <c r="A30" s="80">
        <v>2.2999999999999998</v>
      </c>
      <c r="B30" s="106" t="s">
        <v>104</v>
      </c>
      <c r="C30" s="80" t="s">
        <v>11</v>
      </c>
      <c r="D30" s="81">
        <v>1209.3900000000001</v>
      </c>
      <c r="E30" s="105">
        <v>57547</v>
      </c>
      <c r="F30" s="103">
        <f t="shared" si="4"/>
        <v>69596766</v>
      </c>
      <c r="G30" s="105">
        <v>57173</v>
      </c>
      <c r="H30" s="105">
        <f t="shared" si="5"/>
        <v>69144454</v>
      </c>
      <c r="I30" s="104" t="str">
        <f t="shared" si="6"/>
        <v>OK</v>
      </c>
      <c r="J30" s="105">
        <v>57230</v>
      </c>
      <c r="K30" s="105">
        <f t="shared" si="7"/>
        <v>69213390</v>
      </c>
      <c r="L30" s="104" t="str">
        <f t="shared" si="8"/>
        <v>OK</v>
      </c>
    </row>
    <row r="31" spans="1:12" ht="25.5" x14ac:dyDescent="0.25">
      <c r="A31" s="80" t="s">
        <v>105</v>
      </c>
      <c r="B31" s="106" t="s">
        <v>106</v>
      </c>
      <c r="C31" s="80" t="s">
        <v>11</v>
      </c>
      <c r="D31" s="81">
        <v>284.31</v>
      </c>
      <c r="E31" s="105">
        <v>42660</v>
      </c>
      <c r="F31" s="103">
        <f t="shared" si="4"/>
        <v>12128665</v>
      </c>
      <c r="G31" s="105">
        <v>42383</v>
      </c>
      <c r="H31" s="105">
        <f t="shared" si="5"/>
        <v>12049911</v>
      </c>
      <c r="I31" s="104" t="str">
        <f t="shared" si="6"/>
        <v>OK</v>
      </c>
      <c r="J31" s="105">
        <v>42425</v>
      </c>
      <c r="K31" s="105">
        <f t="shared" si="7"/>
        <v>12061852</v>
      </c>
      <c r="L31" s="104" t="str">
        <f t="shared" si="8"/>
        <v>OK</v>
      </c>
    </row>
    <row r="32" spans="1:12" ht="15" x14ac:dyDescent="0.25">
      <c r="A32" s="80"/>
      <c r="B32" s="106"/>
      <c r="C32" s="80"/>
      <c r="D32" s="81"/>
      <c r="E32" s="105"/>
      <c r="F32" s="103">
        <f t="shared" si="4"/>
        <v>0</v>
      </c>
      <c r="G32" s="105"/>
      <c r="H32" s="105">
        <f t="shared" si="5"/>
        <v>0</v>
      </c>
      <c r="I32" s="104" t="str">
        <f t="shared" si="6"/>
        <v>OK</v>
      </c>
      <c r="J32" s="105"/>
      <c r="K32" s="105">
        <f t="shared" si="7"/>
        <v>0</v>
      </c>
      <c r="L32" s="104" t="str">
        <f t="shared" si="8"/>
        <v>OK</v>
      </c>
    </row>
    <row r="33" spans="1:12" ht="15" x14ac:dyDescent="0.25">
      <c r="A33" s="80"/>
      <c r="B33" s="105" t="s">
        <v>107</v>
      </c>
      <c r="C33" s="80"/>
      <c r="D33" s="81"/>
      <c r="E33" s="105"/>
      <c r="F33" s="103">
        <f t="shared" si="4"/>
        <v>0</v>
      </c>
      <c r="G33" s="105"/>
      <c r="H33" s="105">
        <f t="shared" si="5"/>
        <v>0</v>
      </c>
      <c r="I33" s="104" t="str">
        <f t="shared" si="6"/>
        <v>OK</v>
      </c>
      <c r="J33" s="105"/>
      <c r="K33" s="105">
        <f t="shared" si="7"/>
        <v>0</v>
      </c>
      <c r="L33" s="104" t="str">
        <f t="shared" si="8"/>
        <v>OK</v>
      </c>
    </row>
    <row r="34" spans="1:12" ht="15" x14ac:dyDescent="0.25">
      <c r="A34" s="80"/>
      <c r="B34" s="106"/>
      <c r="C34" s="80"/>
      <c r="D34" s="81"/>
      <c r="E34" s="105"/>
      <c r="F34" s="103">
        <f t="shared" si="4"/>
        <v>0</v>
      </c>
      <c r="G34" s="105"/>
      <c r="H34" s="105">
        <f t="shared" si="5"/>
        <v>0</v>
      </c>
      <c r="I34" s="104" t="str">
        <f t="shared" si="6"/>
        <v>OK</v>
      </c>
      <c r="J34" s="105"/>
      <c r="K34" s="105">
        <f t="shared" si="7"/>
        <v>0</v>
      </c>
      <c r="L34" s="104" t="str">
        <f t="shared" si="8"/>
        <v>OK</v>
      </c>
    </row>
    <row r="35" spans="1:12" ht="15" x14ac:dyDescent="0.25">
      <c r="A35" s="80">
        <v>3</v>
      </c>
      <c r="B35" s="106" t="s">
        <v>108</v>
      </c>
      <c r="C35" s="80"/>
      <c r="D35" s="81"/>
      <c r="E35" s="105"/>
      <c r="F35" s="103">
        <f t="shared" si="4"/>
        <v>0</v>
      </c>
      <c r="G35" s="105"/>
      <c r="H35" s="105">
        <f t="shared" si="5"/>
        <v>0</v>
      </c>
      <c r="I35" s="104" t="str">
        <f t="shared" si="6"/>
        <v>OK</v>
      </c>
      <c r="J35" s="105"/>
      <c r="K35" s="105">
        <f t="shared" si="7"/>
        <v>0</v>
      </c>
      <c r="L35" s="104" t="str">
        <f t="shared" si="8"/>
        <v>OK</v>
      </c>
    </row>
    <row r="36" spans="1:12" ht="15" x14ac:dyDescent="0.25">
      <c r="A36" s="80">
        <v>3.1</v>
      </c>
      <c r="B36" s="106" t="s">
        <v>109</v>
      </c>
      <c r="C36" s="80" t="s">
        <v>7</v>
      </c>
      <c r="D36" s="81">
        <v>335.86</v>
      </c>
      <c r="E36" s="105">
        <v>46847</v>
      </c>
      <c r="F36" s="103">
        <f t="shared" si="4"/>
        <v>15734033</v>
      </c>
      <c r="G36" s="105">
        <v>46542</v>
      </c>
      <c r="H36" s="105">
        <f t="shared" si="5"/>
        <v>15631596</v>
      </c>
      <c r="I36" s="104" t="str">
        <f t="shared" si="6"/>
        <v>OK</v>
      </c>
      <c r="J36" s="105">
        <v>46589</v>
      </c>
      <c r="K36" s="105">
        <f t="shared" si="7"/>
        <v>15647382</v>
      </c>
      <c r="L36" s="104" t="str">
        <f t="shared" si="8"/>
        <v>OK</v>
      </c>
    </row>
    <row r="37" spans="1:12" ht="15" x14ac:dyDescent="0.25">
      <c r="A37" s="80">
        <v>3.2</v>
      </c>
      <c r="B37" s="106" t="s">
        <v>110</v>
      </c>
      <c r="C37" s="80" t="s">
        <v>11</v>
      </c>
      <c r="D37" s="81">
        <v>331.34</v>
      </c>
      <c r="E37" s="105">
        <v>922782</v>
      </c>
      <c r="F37" s="103">
        <f t="shared" si="4"/>
        <v>305754588</v>
      </c>
      <c r="G37" s="105">
        <v>916784</v>
      </c>
      <c r="H37" s="105">
        <f t="shared" si="5"/>
        <v>303767211</v>
      </c>
      <c r="I37" s="104" t="str">
        <f t="shared" si="6"/>
        <v>OK</v>
      </c>
      <c r="J37" s="105">
        <v>917707</v>
      </c>
      <c r="K37" s="105">
        <f t="shared" si="7"/>
        <v>304073037</v>
      </c>
      <c r="L37" s="104" t="str">
        <f t="shared" si="8"/>
        <v>OK</v>
      </c>
    </row>
    <row r="38" spans="1:12" ht="38.25" x14ac:dyDescent="0.25">
      <c r="A38" s="80">
        <v>3.3</v>
      </c>
      <c r="B38" s="106" t="s">
        <v>111</v>
      </c>
      <c r="C38" s="80" t="s">
        <v>11</v>
      </c>
      <c r="D38" s="81">
        <v>277.58999999999997</v>
      </c>
      <c r="E38" s="105">
        <v>922782</v>
      </c>
      <c r="F38" s="103">
        <f t="shared" si="4"/>
        <v>256155055</v>
      </c>
      <c r="G38" s="105">
        <v>916784</v>
      </c>
      <c r="H38" s="105">
        <f t="shared" si="5"/>
        <v>254490071</v>
      </c>
      <c r="I38" s="104" t="str">
        <f t="shared" si="6"/>
        <v>OK</v>
      </c>
      <c r="J38" s="105">
        <v>917707</v>
      </c>
      <c r="K38" s="105">
        <f t="shared" si="7"/>
        <v>254746286</v>
      </c>
      <c r="L38" s="104" t="str">
        <f t="shared" si="8"/>
        <v>OK</v>
      </c>
    </row>
    <row r="39" spans="1:12" ht="38.25" x14ac:dyDescent="0.25">
      <c r="A39" s="80">
        <v>3.4</v>
      </c>
      <c r="B39" s="106" t="s">
        <v>112</v>
      </c>
      <c r="C39" s="80" t="s">
        <v>11</v>
      </c>
      <c r="D39" s="81">
        <v>371.83</v>
      </c>
      <c r="E39" s="105">
        <v>922782</v>
      </c>
      <c r="F39" s="103">
        <f t="shared" si="4"/>
        <v>343118031</v>
      </c>
      <c r="G39" s="105">
        <v>916784</v>
      </c>
      <c r="H39" s="105">
        <f t="shared" si="5"/>
        <v>340887795</v>
      </c>
      <c r="I39" s="104" t="str">
        <f t="shared" si="6"/>
        <v>OK</v>
      </c>
      <c r="J39" s="105">
        <v>917707</v>
      </c>
      <c r="K39" s="105">
        <f t="shared" si="7"/>
        <v>341230994</v>
      </c>
      <c r="L39" s="104" t="str">
        <f t="shared" si="8"/>
        <v>OK</v>
      </c>
    </row>
    <row r="40" spans="1:12" ht="15" x14ac:dyDescent="0.25">
      <c r="A40" s="80">
        <v>3.5</v>
      </c>
      <c r="B40" s="106" t="s">
        <v>113</v>
      </c>
      <c r="C40" s="80" t="s">
        <v>114</v>
      </c>
      <c r="D40" s="81">
        <v>168109.04</v>
      </c>
      <c r="E40" s="105">
        <v>4601</v>
      </c>
      <c r="F40" s="103">
        <f t="shared" si="4"/>
        <v>773469693</v>
      </c>
      <c r="G40" s="105">
        <v>4571</v>
      </c>
      <c r="H40" s="105">
        <f t="shared" si="5"/>
        <v>768426422</v>
      </c>
      <c r="I40" s="104" t="str">
        <f t="shared" si="6"/>
        <v>OK</v>
      </c>
      <c r="J40" s="105">
        <v>4576</v>
      </c>
      <c r="K40" s="105">
        <f t="shared" si="7"/>
        <v>769266967</v>
      </c>
      <c r="L40" s="104" t="str">
        <f t="shared" si="8"/>
        <v>OK</v>
      </c>
    </row>
    <row r="41" spans="1:12" ht="15" x14ac:dyDescent="0.25">
      <c r="A41" s="80">
        <v>3.6</v>
      </c>
      <c r="B41" s="106" t="s">
        <v>115</v>
      </c>
      <c r="C41" s="80" t="s">
        <v>11</v>
      </c>
      <c r="D41" s="81">
        <v>239.74</v>
      </c>
      <c r="E41" s="105">
        <v>922783</v>
      </c>
      <c r="F41" s="103">
        <f t="shared" si="4"/>
        <v>221227996</v>
      </c>
      <c r="G41" s="105">
        <v>916785</v>
      </c>
      <c r="H41" s="105">
        <f t="shared" si="5"/>
        <v>219790036</v>
      </c>
      <c r="I41" s="104" t="str">
        <f t="shared" si="6"/>
        <v>OK</v>
      </c>
      <c r="J41" s="105">
        <v>917708</v>
      </c>
      <c r="K41" s="105">
        <f t="shared" si="7"/>
        <v>220011316</v>
      </c>
      <c r="L41" s="104" t="str">
        <f t="shared" si="8"/>
        <v>OK</v>
      </c>
    </row>
    <row r="42" spans="1:12" ht="25.5" x14ac:dyDescent="0.25">
      <c r="A42" s="80">
        <v>3.7</v>
      </c>
      <c r="B42" s="106" t="s">
        <v>116</v>
      </c>
      <c r="C42" s="80" t="s">
        <v>11</v>
      </c>
      <c r="D42" s="81">
        <v>29.32</v>
      </c>
      <c r="E42" s="105">
        <v>197493</v>
      </c>
      <c r="F42" s="103">
        <f t="shared" si="4"/>
        <v>5790495</v>
      </c>
      <c r="G42" s="105">
        <v>196209</v>
      </c>
      <c r="H42" s="105">
        <f t="shared" si="5"/>
        <v>5752848</v>
      </c>
      <c r="I42" s="104" t="str">
        <f t="shared" si="6"/>
        <v>OK</v>
      </c>
      <c r="J42" s="105">
        <v>196407</v>
      </c>
      <c r="K42" s="105">
        <f t="shared" si="7"/>
        <v>5758653</v>
      </c>
      <c r="L42" s="104" t="str">
        <f t="shared" si="8"/>
        <v>OK</v>
      </c>
    </row>
    <row r="43" spans="1:12" ht="15" x14ac:dyDescent="0.25">
      <c r="A43" s="80">
        <v>3.8</v>
      </c>
      <c r="B43" s="106" t="s">
        <v>117</v>
      </c>
      <c r="C43" s="80" t="s">
        <v>7</v>
      </c>
      <c r="D43" s="81">
        <v>17.16</v>
      </c>
      <c r="E43" s="105">
        <v>621483</v>
      </c>
      <c r="F43" s="103">
        <f t="shared" si="4"/>
        <v>10664648</v>
      </c>
      <c r="G43" s="105">
        <v>617443</v>
      </c>
      <c r="H43" s="105">
        <f t="shared" si="5"/>
        <v>10595322</v>
      </c>
      <c r="I43" s="104" t="str">
        <f t="shared" si="6"/>
        <v>OK</v>
      </c>
      <c r="J43" s="105">
        <v>618065</v>
      </c>
      <c r="K43" s="105">
        <f t="shared" si="7"/>
        <v>10605995</v>
      </c>
      <c r="L43" s="104" t="str">
        <f t="shared" si="8"/>
        <v>OK</v>
      </c>
    </row>
    <row r="44" spans="1:12" ht="15" x14ac:dyDescent="0.25">
      <c r="A44" s="80">
        <v>3.9</v>
      </c>
      <c r="B44" s="106" t="s">
        <v>118</v>
      </c>
      <c r="C44" s="80" t="s">
        <v>79</v>
      </c>
      <c r="D44" s="81">
        <v>544.85</v>
      </c>
      <c r="E44" s="105">
        <v>88651</v>
      </c>
      <c r="F44" s="103">
        <f t="shared" si="4"/>
        <v>48301497</v>
      </c>
      <c r="G44" s="105">
        <v>88075</v>
      </c>
      <c r="H44" s="105">
        <f t="shared" si="5"/>
        <v>47987664</v>
      </c>
      <c r="I44" s="104" t="str">
        <f t="shared" si="6"/>
        <v>OK</v>
      </c>
      <c r="J44" s="105">
        <v>88163</v>
      </c>
      <c r="K44" s="105">
        <f t="shared" si="7"/>
        <v>48035611</v>
      </c>
      <c r="L44" s="104" t="str">
        <f t="shared" si="8"/>
        <v>OK</v>
      </c>
    </row>
    <row r="45" spans="1:12" ht="15" x14ac:dyDescent="0.25">
      <c r="A45" s="80">
        <v>3.1</v>
      </c>
      <c r="B45" s="106" t="s">
        <v>119</v>
      </c>
      <c r="C45" s="80" t="s">
        <v>7</v>
      </c>
      <c r="D45" s="81">
        <v>3230.46</v>
      </c>
      <c r="E45" s="105">
        <v>148520</v>
      </c>
      <c r="F45" s="103">
        <f t="shared" si="4"/>
        <v>479787919</v>
      </c>
      <c r="G45" s="105">
        <v>147035</v>
      </c>
      <c r="H45" s="105">
        <f t="shared" si="5"/>
        <v>474990686</v>
      </c>
      <c r="I45" s="104" t="str">
        <f t="shared" si="6"/>
        <v>OK</v>
      </c>
      <c r="J45" s="105">
        <v>147703</v>
      </c>
      <c r="K45" s="105">
        <f t="shared" si="7"/>
        <v>477148633</v>
      </c>
      <c r="L45" s="104" t="str">
        <f t="shared" si="8"/>
        <v>OK</v>
      </c>
    </row>
    <row r="46" spans="1:12" ht="15" x14ac:dyDescent="0.25">
      <c r="A46" s="80">
        <v>3.11</v>
      </c>
      <c r="B46" s="106" t="s">
        <v>120</v>
      </c>
      <c r="C46" s="80" t="s">
        <v>7</v>
      </c>
      <c r="D46" s="81">
        <v>409.29</v>
      </c>
      <c r="E46" s="105">
        <v>87171</v>
      </c>
      <c r="F46" s="103">
        <f t="shared" si="4"/>
        <v>35678219</v>
      </c>
      <c r="G46" s="105">
        <v>86604</v>
      </c>
      <c r="H46" s="105">
        <f t="shared" si="5"/>
        <v>35446151</v>
      </c>
      <c r="I46" s="104" t="str">
        <f t="shared" si="6"/>
        <v>OK</v>
      </c>
      <c r="J46" s="105">
        <v>86692</v>
      </c>
      <c r="K46" s="105">
        <f t="shared" si="7"/>
        <v>35482169</v>
      </c>
      <c r="L46" s="104" t="str">
        <f t="shared" si="8"/>
        <v>OK</v>
      </c>
    </row>
    <row r="47" spans="1:12" ht="15" x14ac:dyDescent="0.25">
      <c r="A47" s="80">
        <v>3.12</v>
      </c>
      <c r="B47" s="106" t="s">
        <v>121</v>
      </c>
      <c r="C47" s="80" t="s">
        <v>114</v>
      </c>
      <c r="D47" s="81">
        <v>4830</v>
      </c>
      <c r="E47" s="105">
        <v>5954</v>
      </c>
      <c r="F47" s="103">
        <f t="shared" si="4"/>
        <v>28757820</v>
      </c>
      <c r="G47" s="105">
        <v>5915</v>
      </c>
      <c r="H47" s="105">
        <f t="shared" si="5"/>
        <v>28569450</v>
      </c>
      <c r="I47" s="104" t="str">
        <f t="shared" si="6"/>
        <v>OK</v>
      </c>
      <c r="J47" s="105">
        <v>5921</v>
      </c>
      <c r="K47" s="105">
        <f t="shared" si="7"/>
        <v>28598430</v>
      </c>
      <c r="L47" s="104" t="str">
        <f t="shared" si="8"/>
        <v>OK</v>
      </c>
    </row>
    <row r="48" spans="1:12" ht="15" x14ac:dyDescent="0.25">
      <c r="A48" s="80">
        <v>3.13</v>
      </c>
      <c r="B48" s="106" t="s">
        <v>122</v>
      </c>
      <c r="C48" s="80" t="s">
        <v>11</v>
      </c>
      <c r="D48" s="81">
        <v>32.33</v>
      </c>
      <c r="E48" s="105">
        <v>715050</v>
      </c>
      <c r="F48" s="103">
        <f t="shared" si="4"/>
        <v>23117567</v>
      </c>
      <c r="G48" s="105">
        <v>710402</v>
      </c>
      <c r="H48" s="105">
        <f t="shared" si="5"/>
        <v>22967297</v>
      </c>
      <c r="I48" s="104" t="str">
        <f t="shared" si="6"/>
        <v>OK</v>
      </c>
      <c r="J48" s="105">
        <v>711117</v>
      </c>
      <c r="K48" s="105">
        <f t="shared" si="7"/>
        <v>22990413</v>
      </c>
      <c r="L48" s="104" t="str">
        <f t="shared" si="8"/>
        <v>OK</v>
      </c>
    </row>
    <row r="49" spans="1:12" ht="15" x14ac:dyDescent="0.25">
      <c r="A49" s="80">
        <v>3.14</v>
      </c>
      <c r="B49" s="106" t="s">
        <v>123</v>
      </c>
      <c r="C49" s="80" t="s">
        <v>11</v>
      </c>
      <c r="D49" s="81">
        <v>25.63</v>
      </c>
      <c r="E49" s="105">
        <v>983405</v>
      </c>
      <c r="F49" s="103">
        <f t="shared" si="4"/>
        <v>25204670</v>
      </c>
      <c r="G49" s="105">
        <v>977013</v>
      </c>
      <c r="H49" s="105">
        <f t="shared" si="5"/>
        <v>25040843</v>
      </c>
      <c r="I49" s="104" t="str">
        <f t="shared" si="6"/>
        <v>OK</v>
      </c>
      <c r="J49" s="105">
        <v>977996</v>
      </c>
      <c r="K49" s="105">
        <f t="shared" si="7"/>
        <v>25066037</v>
      </c>
      <c r="L49" s="104" t="str">
        <f t="shared" si="8"/>
        <v>OK</v>
      </c>
    </row>
    <row r="50" spans="1:12" ht="15" x14ac:dyDescent="0.25">
      <c r="A50" s="80"/>
      <c r="B50" s="106"/>
      <c r="C50" s="80"/>
      <c r="D50" s="81"/>
      <c r="E50" s="105"/>
      <c r="F50" s="103">
        <f t="shared" si="4"/>
        <v>0</v>
      </c>
      <c r="G50" s="105"/>
      <c r="H50" s="105">
        <f t="shared" si="5"/>
        <v>0</v>
      </c>
      <c r="I50" s="104" t="str">
        <f t="shared" si="6"/>
        <v>OK</v>
      </c>
      <c r="J50" s="105"/>
      <c r="K50" s="105">
        <f t="shared" si="7"/>
        <v>0</v>
      </c>
      <c r="L50" s="104" t="str">
        <f t="shared" si="8"/>
        <v>OK</v>
      </c>
    </row>
    <row r="51" spans="1:12" ht="15" x14ac:dyDescent="0.25">
      <c r="A51" s="80"/>
      <c r="B51" s="105" t="s">
        <v>124</v>
      </c>
      <c r="C51" s="80"/>
      <c r="D51" s="81"/>
      <c r="E51" s="105"/>
      <c r="F51" s="103">
        <f t="shared" si="4"/>
        <v>0</v>
      </c>
      <c r="G51" s="105"/>
      <c r="H51" s="105">
        <f t="shared" si="5"/>
        <v>0</v>
      </c>
      <c r="I51" s="104" t="str">
        <f t="shared" si="6"/>
        <v>OK</v>
      </c>
      <c r="J51" s="105"/>
      <c r="K51" s="105">
        <f t="shared" si="7"/>
        <v>0</v>
      </c>
      <c r="L51" s="104" t="str">
        <f t="shared" si="8"/>
        <v>OK</v>
      </c>
    </row>
    <row r="52" spans="1:12" ht="15" x14ac:dyDescent="0.25">
      <c r="A52" s="80"/>
      <c r="B52" s="106"/>
      <c r="C52" s="80"/>
      <c r="D52" s="81"/>
      <c r="E52" s="105"/>
      <c r="F52" s="103">
        <f t="shared" si="4"/>
        <v>0</v>
      </c>
      <c r="G52" s="105"/>
      <c r="H52" s="105">
        <f t="shared" si="5"/>
        <v>0</v>
      </c>
      <c r="I52" s="104" t="str">
        <f t="shared" si="6"/>
        <v>OK</v>
      </c>
      <c r="J52" s="105"/>
      <c r="K52" s="105">
        <f t="shared" si="7"/>
        <v>0</v>
      </c>
      <c r="L52" s="104" t="str">
        <f t="shared" si="8"/>
        <v>OK</v>
      </c>
    </row>
    <row r="53" spans="1:12" ht="15" x14ac:dyDescent="0.25">
      <c r="A53" s="80">
        <v>4</v>
      </c>
      <c r="B53" s="106" t="s">
        <v>125</v>
      </c>
      <c r="C53" s="80"/>
      <c r="D53" s="81"/>
      <c r="E53" s="105"/>
      <c r="F53" s="103">
        <f t="shared" si="4"/>
        <v>0</v>
      </c>
      <c r="G53" s="105"/>
      <c r="H53" s="105">
        <f t="shared" si="5"/>
        <v>0</v>
      </c>
      <c r="I53" s="104" t="str">
        <f t="shared" si="6"/>
        <v>OK</v>
      </c>
      <c r="J53" s="105"/>
      <c r="K53" s="105">
        <f t="shared" si="7"/>
        <v>0</v>
      </c>
      <c r="L53" s="104" t="str">
        <f t="shared" si="8"/>
        <v>OK</v>
      </c>
    </row>
    <row r="54" spans="1:12" ht="15" x14ac:dyDescent="0.25">
      <c r="A54" s="80">
        <v>4.0999999999999996</v>
      </c>
      <c r="B54" s="106" t="s">
        <v>126</v>
      </c>
      <c r="C54" s="80" t="s">
        <v>79</v>
      </c>
      <c r="D54" s="81">
        <v>67.78</v>
      </c>
      <c r="E54" s="105">
        <v>21509.8</v>
      </c>
      <c r="F54" s="103">
        <f t="shared" si="4"/>
        <v>1457934</v>
      </c>
      <c r="G54" s="105">
        <v>21370</v>
      </c>
      <c r="H54" s="105">
        <f t="shared" si="5"/>
        <v>1448459</v>
      </c>
      <c r="I54" s="104" t="str">
        <f t="shared" si="6"/>
        <v>OK</v>
      </c>
      <c r="J54" s="105">
        <v>21391</v>
      </c>
      <c r="K54" s="105">
        <f t="shared" si="7"/>
        <v>1449882</v>
      </c>
      <c r="L54" s="104" t="str">
        <f t="shared" si="8"/>
        <v>OK</v>
      </c>
    </row>
    <row r="55" spans="1:12" ht="15" x14ac:dyDescent="0.25">
      <c r="A55" s="80">
        <v>4.2</v>
      </c>
      <c r="B55" s="106" t="s">
        <v>127</v>
      </c>
      <c r="C55" s="80" t="s">
        <v>79</v>
      </c>
      <c r="D55" s="81">
        <v>7.65</v>
      </c>
      <c r="E55" s="105">
        <v>21509.8</v>
      </c>
      <c r="F55" s="103">
        <f t="shared" si="4"/>
        <v>164550</v>
      </c>
      <c r="G55" s="105">
        <v>21370</v>
      </c>
      <c r="H55" s="105">
        <f t="shared" si="5"/>
        <v>163481</v>
      </c>
      <c r="I55" s="104" t="str">
        <f t="shared" si="6"/>
        <v>OK</v>
      </c>
      <c r="J55" s="105">
        <v>21391</v>
      </c>
      <c r="K55" s="105">
        <f t="shared" si="7"/>
        <v>163641</v>
      </c>
      <c r="L55" s="104" t="str">
        <f t="shared" si="8"/>
        <v>OK</v>
      </c>
    </row>
    <row r="56" spans="1:12" ht="15" x14ac:dyDescent="0.25">
      <c r="A56" s="80">
        <v>4.3</v>
      </c>
      <c r="B56" s="106" t="s">
        <v>128</v>
      </c>
      <c r="C56" s="80" t="s">
        <v>79</v>
      </c>
      <c r="D56" s="81">
        <v>64.59</v>
      </c>
      <c r="E56" s="105">
        <v>21510</v>
      </c>
      <c r="F56" s="103">
        <f t="shared" si="4"/>
        <v>1389331</v>
      </c>
      <c r="G56" s="105">
        <v>21370</v>
      </c>
      <c r="H56" s="105">
        <f t="shared" si="5"/>
        <v>1380288</v>
      </c>
      <c r="I56" s="104" t="str">
        <f t="shared" si="6"/>
        <v>OK</v>
      </c>
      <c r="J56" s="105">
        <v>21392</v>
      </c>
      <c r="K56" s="105">
        <f t="shared" si="7"/>
        <v>1381709</v>
      </c>
      <c r="L56" s="104" t="str">
        <f t="shared" si="8"/>
        <v>OK</v>
      </c>
    </row>
    <row r="57" spans="1:12" ht="15" x14ac:dyDescent="0.25">
      <c r="A57" s="80">
        <v>4.4000000000000004</v>
      </c>
      <c r="B57" s="106" t="s">
        <v>129</v>
      </c>
      <c r="C57" s="80" t="s">
        <v>79</v>
      </c>
      <c r="D57" s="81">
        <v>111.11</v>
      </c>
      <c r="E57" s="105">
        <v>21927</v>
      </c>
      <c r="F57" s="103">
        <f t="shared" si="4"/>
        <v>2436309</v>
      </c>
      <c r="G57" s="105">
        <v>21784</v>
      </c>
      <c r="H57" s="105">
        <f t="shared" si="5"/>
        <v>2420420</v>
      </c>
      <c r="I57" s="104" t="str">
        <f t="shared" si="6"/>
        <v>OK</v>
      </c>
      <c r="J57" s="105">
        <v>21806</v>
      </c>
      <c r="K57" s="105">
        <f t="shared" si="7"/>
        <v>2422865</v>
      </c>
      <c r="L57" s="104" t="str">
        <f t="shared" si="8"/>
        <v>OK</v>
      </c>
    </row>
    <row r="58" spans="1:12" ht="15" x14ac:dyDescent="0.25">
      <c r="A58" s="80">
        <v>4.5</v>
      </c>
      <c r="B58" s="106" t="s">
        <v>130</v>
      </c>
      <c r="C58" s="80" t="s">
        <v>79</v>
      </c>
      <c r="D58" s="81">
        <v>61.62</v>
      </c>
      <c r="E58" s="105">
        <v>21927</v>
      </c>
      <c r="F58" s="103">
        <f t="shared" si="4"/>
        <v>1351142</v>
      </c>
      <c r="G58" s="105">
        <v>21784</v>
      </c>
      <c r="H58" s="105">
        <f t="shared" si="5"/>
        <v>1342330</v>
      </c>
      <c r="I58" s="104" t="str">
        <f t="shared" si="6"/>
        <v>OK</v>
      </c>
      <c r="J58" s="105">
        <v>21806</v>
      </c>
      <c r="K58" s="105">
        <f t="shared" si="7"/>
        <v>1343686</v>
      </c>
      <c r="L58" s="104" t="str">
        <f t="shared" si="8"/>
        <v>OK</v>
      </c>
    </row>
    <row r="59" spans="1:12" ht="15" x14ac:dyDescent="0.25">
      <c r="A59" s="80">
        <v>4.5999999999999996</v>
      </c>
      <c r="B59" s="106" t="s">
        <v>131</v>
      </c>
      <c r="C59" s="80" t="s">
        <v>79</v>
      </c>
      <c r="D59" s="81">
        <v>71.81</v>
      </c>
      <c r="E59" s="105">
        <v>14986</v>
      </c>
      <c r="F59" s="103">
        <f t="shared" si="4"/>
        <v>1076145</v>
      </c>
      <c r="G59" s="105">
        <v>14889</v>
      </c>
      <c r="H59" s="105">
        <f t="shared" si="5"/>
        <v>1069179</v>
      </c>
      <c r="I59" s="104" t="str">
        <f t="shared" si="6"/>
        <v>OK</v>
      </c>
      <c r="J59" s="105">
        <v>14904</v>
      </c>
      <c r="K59" s="105">
        <f t="shared" si="7"/>
        <v>1070256</v>
      </c>
      <c r="L59" s="104" t="str">
        <f t="shared" si="8"/>
        <v>OK</v>
      </c>
    </row>
    <row r="60" spans="1:12" ht="15" x14ac:dyDescent="0.25">
      <c r="A60" s="80">
        <v>4.7</v>
      </c>
      <c r="B60" s="106" t="s">
        <v>132</v>
      </c>
      <c r="C60" s="80" t="s">
        <v>79</v>
      </c>
      <c r="D60" s="81">
        <v>337.5</v>
      </c>
      <c r="E60" s="105">
        <v>10685</v>
      </c>
      <c r="F60" s="103">
        <f t="shared" si="4"/>
        <v>3606188</v>
      </c>
      <c r="G60" s="105">
        <v>10616</v>
      </c>
      <c r="H60" s="105">
        <f t="shared" si="5"/>
        <v>3582900</v>
      </c>
      <c r="I60" s="104" t="str">
        <f t="shared" si="6"/>
        <v>OK</v>
      </c>
      <c r="J60" s="105">
        <v>10626</v>
      </c>
      <c r="K60" s="105">
        <f t="shared" si="7"/>
        <v>3586275</v>
      </c>
      <c r="L60" s="104" t="str">
        <f t="shared" si="8"/>
        <v>OK</v>
      </c>
    </row>
    <row r="61" spans="1:12" ht="25.5" x14ac:dyDescent="0.25">
      <c r="A61" s="80">
        <v>4.8</v>
      </c>
      <c r="B61" s="106" t="s">
        <v>133</v>
      </c>
      <c r="C61" s="80" t="s">
        <v>79</v>
      </c>
      <c r="D61" s="81">
        <v>55.71</v>
      </c>
      <c r="E61" s="105">
        <v>9766</v>
      </c>
      <c r="F61" s="103">
        <f t="shared" si="4"/>
        <v>544064</v>
      </c>
      <c r="G61" s="105">
        <v>9703</v>
      </c>
      <c r="H61" s="105">
        <f t="shared" si="5"/>
        <v>540554</v>
      </c>
      <c r="I61" s="104" t="str">
        <f t="shared" si="6"/>
        <v>OK</v>
      </c>
      <c r="J61" s="105">
        <v>9712</v>
      </c>
      <c r="K61" s="105">
        <f t="shared" si="7"/>
        <v>541056</v>
      </c>
      <c r="L61" s="104" t="str">
        <f t="shared" si="8"/>
        <v>OK</v>
      </c>
    </row>
    <row r="62" spans="1:12" ht="15" x14ac:dyDescent="0.25">
      <c r="A62" s="80">
        <v>4.9000000000000004</v>
      </c>
      <c r="B62" s="106" t="s">
        <v>134</v>
      </c>
      <c r="C62" s="80" t="s">
        <v>2</v>
      </c>
      <c r="D62" s="81">
        <v>1</v>
      </c>
      <c r="E62" s="105">
        <v>45249</v>
      </c>
      <c r="F62" s="103">
        <f t="shared" si="4"/>
        <v>45249</v>
      </c>
      <c r="G62" s="105">
        <v>44955</v>
      </c>
      <c r="H62" s="105">
        <f t="shared" si="5"/>
        <v>44955</v>
      </c>
      <c r="I62" s="104" t="str">
        <f t="shared" si="6"/>
        <v>OK</v>
      </c>
      <c r="J62" s="105">
        <v>45000</v>
      </c>
      <c r="K62" s="105">
        <f t="shared" si="7"/>
        <v>45000</v>
      </c>
      <c r="L62" s="104" t="str">
        <f t="shared" si="8"/>
        <v>OK</v>
      </c>
    </row>
    <row r="63" spans="1:12" ht="15" x14ac:dyDescent="0.25">
      <c r="A63" s="80">
        <v>4.0999999999999996</v>
      </c>
      <c r="B63" s="106" t="s">
        <v>135</v>
      </c>
      <c r="C63" s="80" t="s">
        <v>2</v>
      </c>
      <c r="D63" s="81">
        <v>2</v>
      </c>
      <c r="E63" s="105">
        <v>44529</v>
      </c>
      <c r="F63" s="103">
        <f t="shared" si="4"/>
        <v>89058</v>
      </c>
      <c r="G63" s="105">
        <v>44240</v>
      </c>
      <c r="H63" s="105">
        <f t="shared" si="5"/>
        <v>88480</v>
      </c>
      <c r="I63" s="104" t="str">
        <f t="shared" si="6"/>
        <v>OK</v>
      </c>
      <c r="J63" s="105">
        <v>44284</v>
      </c>
      <c r="K63" s="105">
        <f t="shared" si="7"/>
        <v>88568</v>
      </c>
      <c r="L63" s="104" t="str">
        <f t="shared" si="8"/>
        <v>OK</v>
      </c>
    </row>
    <row r="64" spans="1:12" ht="15" x14ac:dyDescent="0.25">
      <c r="A64" s="80">
        <v>4.1100000000000003</v>
      </c>
      <c r="B64" s="106" t="s">
        <v>136</v>
      </c>
      <c r="C64" s="80" t="s">
        <v>2</v>
      </c>
      <c r="D64" s="81">
        <v>2</v>
      </c>
      <c r="E64" s="105">
        <v>34102</v>
      </c>
      <c r="F64" s="103">
        <f t="shared" si="4"/>
        <v>68204</v>
      </c>
      <c r="G64" s="105">
        <v>33880</v>
      </c>
      <c r="H64" s="105">
        <f t="shared" si="5"/>
        <v>67760</v>
      </c>
      <c r="I64" s="104" t="str">
        <f t="shared" si="6"/>
        <v>OK</v>
      </c>
      <c r="J64" s="105">
        <v>33914</v>
      </c>
      <c r="K64" s="105">
        <f t="shared" si="7"/>
        <v>67828</v>
      </c>
      <c r="L64" s="104" t="str">
        <f t="shared" si="8"/>
        <v>OK</v>
      </c>
    </row>
    <row r="65" spans="1:12" ht="15" x14ac:dyDescent="0.25">
      <c r="A65" s="80">
        <v>4.12</v>
      </c>
      <c r="B65" s="106" t="s">
        <v>137</v>
      </c>
      <c r="C65" s="80" t="s">
        <v>2</v>
      </c>
      <c r="D65" s="81">
        <v>1</v>
      </c>
      <c r="E65" s="105">
        <v>33799</v>
      </c>
      <c r="F65" s="103">
        <f t="shared" si="4"/>
        <v>33799</v>
      </c>
      <c r="G65" s="105">
        <v>33579</v>
      </c>
      <c r="H65" s="105">
        <f t="shared" si="5"/>
        <v>33579</v>
      </c>
      <c r="I65" s="104" t="str">
        <f t="shared" si="6"/>
        <v>OK</v>
      </c>
      <c r="J65" s="105">
        <v>33613</v>
      </c>
      <c r="K65" s="105">
        <f t="shared" si="7"/>
        <v>33613</v>
      </c>
      <c r="L65" s="104" t="str">
        <f t="shared" si="8"/>
        <v>OK</v>
      </c>
    </row>
    <row r="66" spans="1:12" ht="15" x14ac:dyDescent="0.25">
      <c r="A66" s="80">
        <v>4.13</v>
      </c>
      <c r="B66" s="106" t="s">
        <v>138</v>
      </c>
      <c r="C66" s="80" t="s">
        <v>2</v>
      </c>
      <c r="D66" s="81">
        <v>4</v>
      </c>
      <c r="E66" s="105">
        <v>21472</v>
      </c>
      <c r="F66" s="103">
        <f t="shared" si="4"/>
        <v>85888</v>
      </c>
      <c r="G66" s="105">
        <v>21332</v>
      </c>
      <c r="H66" s="105">
        <f t="shared" si="5"/>
        <v>85328</v>
      </c>
      <c r="I66" s="104" t="str">
        <f t="shared" si="6"/>
        <v>OK</v>
      </c>
      <c r="J66" s="105">
        <v>21354</v>
      </c>
      <c r="K66" s="105">
        <f t="shared" si="7"/>
        <v>85416</v>
      </c>
      <c r="L66" s="104" t="str">
        <f t="shared" si="8"/>
        <v>OK</v>
      </c>
    </row>
    <row r="67" spans="1:12" ht="15" x14ac:dyDescent="0.25">
      <c r="A67" s="80">
        <v>4.1399999999999997</v>
      </c>
      <c r="B67" s="106" t="s">
        <v>139</v>
      </c>
      <c r="C67" s="80" t="s">
        <v>2</v>
      </c>
      <c r="D67" s="81">
        <v>1</v>
      </c>
      <c r="E67" s="105">
        <v>19222</v>
      </c>
      <c r="F67" s="103">
        <f t="shared" si="4"/>
        <v>19222</v>
      </c>
      <c r="G67" s="105">
        <v>19097</v>
      </c>
      <c r="H67" s="105">
        <f t="shared" si="5"/>
        <v>19097</v>
      </c>
      <c r="I67" s="104" t="str">
        <f t="shared" si="6"/>
        <v>OK</v>
      </c>
      <c r="J67" s="105">
        <v>19116</v>
      </c>
      <c r="K67" s="105">
        <f t="shared" si="7"/>
        <v>19116</v>
      </c>
      <c r="L67" s="104" t="str">
        <f t="shared" si="8"/>
        <v>OK</v>
      </c>
    </row>
    <row r="68" spans="1:12" ht="15" x14ac:dyDescent="0.25">
      <c r="A68" s="80">
        <v>4.1500000000000004</v>
      </c>
      <c r="B68" s="106" t="s">
        <v>140</v>
      </c>
      <c r="C68" s="80" t="s">
        <v>2</v>
      </c>
      <c r="D68" s="81">
        <v>2</v>
      </c>
      <c r="E68" s="105">
        <v>13671</v>
      </c>
      <c r="F68" s="103">
        <f t="shared" si="4"/>
        <v>27342</v>
      </c>
      <c r="G68" s="105">
        <v>13582</v>
      </c>
      <c r="H68" s="105">
        <f t="shared" si="5"/>
        <v>27164</v>
      </c>
      <c r="I68" s="104" t="str">
        <f t="shared" si="6"/>
        <v>OK</v>
      </c>
      <c r="J68" s="105">
        <v>13596</v>
      </c>
      <c r="K68" s="105">
        <f t="shared" si="7"/>
        <v>27192</v>
      </c>
      <c r="L68" s="104" t="str">
        <f t="shared" si="8"/>
        <v>OK</v>
      </c>
    </row>
    <row r="69" spans="1:12" ht="15" x14ac:dyDescent="0.25">
      <c r="A69" s="80">
        <v>4.16</v>
      </c>
      <c r="B69" s="106" t="s">
        <v>141</v>
      </c>
      <c r="C69" s="80" t="s">
        <v>2</v>
      </c>
      <c r="D69" s="81">
        <v>4</v>
      </c>
      <c r="E69" s="105">
        <v>12372</v>
      </c>
      <c r="F69" s="103">
        <f t="shared" si="4"/>
        <v>49488</v>
      </c>
      <c r="G69" s="105">
        <v>12292</v>
      </c>
      <c r="H69" s="105">
        <f t="shared" si="5"/>
        <v>49168</v>
      </c>
      <c r="I69" s="104" t="str">
        <f t="shared" si="6"/>
        <v>OK</v>
      </c>
      <c r="J69" s="105">
        <v>12304</v>
      </c>
      <c r="K69" s="105">
        <f t="shared" si="7"/>
        <v>49216</v>
      </c>
      <c r="L69" s="104" t="str">
        <f t="shared" si="8"/>
        <v>OK</v>
      </c>
    </row>
    <row r="70" spans="1:12" ht="15" x14ac:dyDescent="0.25">
      <c r="A70" s="80">
        <v>4.17</v>
      </c>
      <c r="B70" s="106" t="s">
        <v>142</v>
      </c>
      <c r="C70" s="80" t="s">
        <v>2</v>
      </c>
      <c r="D70" s="81">
        <v>2</v>
      </c>
      <c r="E70" s="105">
        <v>12372</v>
      </c>
      <c r="F70" s="103">
        <f t="shared" si="4"/>
        <v>24744</v>
      </c>
      <c r="G70" s="105">
        <v>12292</v>
      </c>
      <c r="H70" s="105">
        <f t="shared" si="5"/>
        <v>24584</v>
      </c>
      <c r="I70" s="104" t="str">
        <f t="shared" si="6"/>
        <v>OK</v>
      </c>
      <c r="J70" s="105">
        <v>12304</v>
      </c>
      <c r="K70" s="105">
        <f t="shared" si="7"/>
        <v>24608</v>
      </c>
      <c r="L70" s="104" t="str">
        <f t="shared" si="8"/>
        <v>OK</v>
      </c>
    </row>
    <row r="71" spans="1:12" ht="15" x14ac:dyDescent="0.25">
      <c r="A71" s="80">
        <v>4.18</v>
      </c>
      <c r="B71" s="106" t="s">
        <v>143</v>
      </c>
      <c r="C71" s="80" t="s">
        <v>2</v>
      </c>
      <c r="D71" s="81">
        <v>9</v>
      </c>
      <c r="E71" s="105">
        <v>13361</v>
      </c>
      <c r="F71" s="103">
        <f t="shared" si="4"/>
        <v>120249</v>
      </c>
      <c r="G71" s="105">
        <v>13274</v>
      </c>
      <c r="H71" s="105">
        <f t="shared" si="5"/>
        <v>119466</v>
      </c>
      <c r="I71" s="104" t="str">
        <f t="shared" si="6"/>
        <v>OK</v>
      </c>
      <c r="J71" s="105">
        <v>13288</v>
      </c>
      <c r="K71" s="105">
        <f t="shared" si="7"/>
        <v>119592</v>
      </c>
      <c r="L71" s="104" t="str">
        <f t="shared" si="8"/>
        <v>OK</v>
      </c>
    </row>
    <row r="72" spans="1:12" ht="15" x14ac:dyDescent="0.25">
      <c r="A72" s="80">
        <v>4.1900000000000004</v>
      </c>
      <c r="B72" s="106" t="s">
        <v>144</v>
      </c>
      <c r="C72" s="80" t="s">
        <v>2</v>
      </c>
      <c r="D72" s="81">
        <v>1</v>
      </c>
      <c r="E72" s="105">
        <v>13361</v>
      </c>
      <c r="F72" s="103">
        <f t="shared" si="4"/>
        <v>13361</v>
      </c>
      <c r="G72" s="105">
        <v>13274</v>
      </c>
      <c r="H72" s="105">
        <f t="shared" si="5"/>
        <v>13274</v>
      </c>
      <c r="I72" s="104" t="str">
        <f t="shared" si="6"/>
        <v>OK</v>
      </c>
      <c r="J72" s="105">
        <v>13288</v>
      </c>
      <c r="K72" s="105">
        <f t="shared" si="7"/>
        <v>13288</v>
      </c>
      <c r="L72" s="104" t="str">
        <f t="shared" si="8"/>
        <v>OK</v>
      </c>
    </row>
    <row r="73" spans="1:12" ht="15" x14ac:dyDescent="0.25">
      <c r="A73" s="80">
        <v>4.2</v>
      </c>
      <c r="B73" s="106" t="s">
        <v>145</v>
      </c>
      <c r="C73" s="80" t="s">
        <v>2</v>
      </c>
      <c r="D73" s="81">
        <v>10</v>
      </c>
      <c r="E73" s="105">
        <v>11667</v>
      </c>
      <c r="F73" s="103">
        <f t="shared" si="4"/>
        <v>116670</v>
      </c>
      <c r="G73" s="105">
        <v>11591</v>
      </c>
      <c r="H73" s="105">
        <f t="shared" si="5"/>
        <v>115910</v>
      </c>
      <c r="I73" s="104" t="str">
        <f t="shared" si="6"/>
        <v>OK</v>
      </c>
      <c r="J73" s="105">
        <v>11603</v>
      </c>
      <c r="K73" s="105">
        <f t="shared" si="7"/>
        <v>116030</v>
      </c>
      <c r="L73" s="104" t="str">
        <f t="shared" si="8"/>
        <v>OK</v>
      </c>
    </row>
    <row r="74" spans="1:12" ht="15" x14ac:dyDescent="0.25">
      <c r="A74" s="80">
        <v>4.21</v>
      </c>
      <c r="B74" s="106" t="s">
        <v>146</v>
      </c>
      <c r="C74" s="80" t="s">
        <v>2</v>
      </c>
      <c r="D74" s="81">
        <v>15</v>
      </c>
      <c r="E74" s="105">
        <v>9754</v>
      </c>
      <c r="F74" s="103">
        <f t="shared" ref="F74:F137" si="9">ROUND($D74*E74,0)</f>
        <v>146310</v>
      </c>
      <c r="G74" s="105">
        <v>9691</v>
      </c>
      <c r="H74" s="105">
        <f t="shared" si="5"/>
        <v>145365</v>
      </c>
      <c r="I74" s="104" t="str">
        <f t="shared" si="6"/>
        <v>OK</v>
      </c>
      <c r="J74" s="105">
        <v>9700</v>
      </c>
      <c r="K74" s="105">
        <f t="shared" si="7"/>
        <v>145500</v>
      </c>
      <c r="L74" s="104" t="str">
        <f t="shared" si="8"/>
        <v>OK</v>
      </c>
    </row>
    <row r="75" spans="1:12" ht="15" x14ac:dyDescent="0.25">
      <c r="A75" s="80">
        <v>4.22</v>
      </c>
      <c r="B75" s="106" t="s">
        <v>147</v>
      </c>
      <c r="C75" s="80" t="s">
        <v>2</v>
      </c>
      <c r="D75" s="81">
        <v>2</v>
      </c>
      <c r="E75" s="105">
        <v>9754</v>
      </c>
      <c r="F75" s="103">
        <f t="shared" si="9"/>
        <v>19508</v>
      </c>
      <c r="G75" s="105">
        <v>9691</v>
      </c>
      <c r="H75" s="105">
        <f t="shared" ref="H75:H138" si="10">ROUND($D75*G75,0)</f>
        <v>19382</v>
      </c>
      <c r="I75" s="104" t="str">
        <f t="shared" ref="I75:I138" si="11">+IF(G75&lt;=$E75,"OK","NO OK")</f>
        <v>OK</v>
      </c>
      <c r="J75" s="105">
        <v>9700</v>
      </c>
      <c r="K75" s="105">
        <f t="shared" ref="K75:K138" si="12">ROUND($D75*J75,0)</f>
        <v>19400</v>
      </c>
      <c r="L75" s="104" t="str">
        <f t="shared" ref="L75:L138" si="13">+IF(J75&lt;=$E75,"OK","NO OK")</f>
        <v>OK</v>
      </c>
    </row>
    <row r="76" spans="1:12" ht="15" x14ac:dyDescent="0.25">
      <c r="A76" s="80">
        <v>4.2300000000000004</v>
      </c>
      <c r="B76" s="106" t="s">
        <v>148</v>
      </c>
      <c r="C76" s="80" t="s">
        <v>2</v>
      </c>
      <c r="D76" s="81">
        <v>9</v>
      </c>
      <c r="E76" s="105">
        <v>4432</v>
      </c>
      <c r="F76" s="103">
        <f t="shared" si="9"/>
        <v>39888</v>
      </c>
      <c r="G76" s="105">
        <v>4403</v>
      </c>
      <c r="H76" s="105">
        <f t="shared" si="10"/>
        <v>39627</v>
      </c>
      <c r="I76" s="104" t="str">
        <f t="shared" si="11"/>
        <v>OK</v>
      </c>
      <c r="J76" s="105">
        <v>4408</v>
      </c>
      <c r="K76" s="105">
        <f t="shared" si="12"/>
        <v>39672</v>
      </c>
      <c r="L76" s="104" t="str">
        <f t="shared" si="13"/>
        <v>OK</v>
      </c>
    </row>
    <row r="77" spans="1:12" ht="15" x14ac:dyDescent="0.25">
      <c r="A77" s="80">
        <v>4.24</v>
      </c>
      <c r="B77" s="106" t="s">
        <v>149</v>
      </c>
      <c r="C77" s="80" t="s">
        <v>2</v>
      </c>
      <c r="D77" s="81">
        <v>6</v>
      </c>
      <c r="E77" s="105">
        <v>4169</v>
      </c>
      <c r="F77" s="103">
        <f t="shared" si="9"/>
        <v>25014</v>
      </c>
      <c r="G77" s="105">
        <v>4142</v>
      </c>
      <c r="H77" s="105">
        <f t="shared" si="10"/>
        <v>24852</v>
      </c>
      <c r="I77" s="104" t="str">
        <f t="shared" si="11"/>
        <v>OK</v>
      </c>
      <c r="J77" s="105">
        <v>4146</v>
      </c>
      <c r="K77" s="105">
        <f t="shared" si="12"/>
        <v>24876</v>
      </c>
      <c r="L77" s="104" t="str">
        <f t="shared" si="13"/>
        <v>OK</v>
      </c>
    </row>
    <row r="78" spans="1:12" ht="15" x14ac:dyDescent="0.25">
      <c r="A78" s="80">
        <v>4.25</v>
      </c>
      <c r="B78" s="106" t="s">
        <v>150</v>
      </c>
      <c r="C78" s="80" t="s">
        <v>2</v>
      </c>
      <c r="D78" s="81">
        <v>306</v>
      </c>
      <c r="E78" s="105">
        <v>3249</v>
      </c>
      <c r="F78" s="103">
        <f t="shared" si="9"/>
        <v>994194</v>
      </c>
      <c r="G78" s="105">
        <v>3228</v>
      </c>
      <c r="H78" s="105">
        <f t="shared" si="10"/>
        <v>987768</v>
      </c>
      <c r="I78" s="104" t="str">
        <f t="shared" si="11"/>
        <v>OK</v>
      </c>
      <c r="J78" s="105">
        <v>3231</v>
      </c>
      <c r="K78" s="105">
        <f t="shared" si="12"/>
        <v>988686</v>
      </c>
      <c r="L78" s="104" t="str">
        <f t="shared" si="13"/>
        <v>OK</v>
      </c>
    </row>
    <row r="79" spans="1:12" ht="15" x14ac:dyDescent="0.25">
      <c r="A79" s="80">
        <v>4.26</v>
      </c>
      <c r="B79" s="106" t="s">
        <v>151</v>
      </c>
      <c r="C79" s="80" t="s">
        <v>2</v>
      </c>
      <c r="D79" s="81">
        <v>18</v>
      </c>
      <c r="E79" s="105">
        <v>7358</v>
      </c>
      <c r="F79" s="103">
        <f t="shared" si="9"/>
        <v>132444</v>
      </c>
      <c r="G79" s="105">
        <v>7310</v>
      </c>
      <c r="H79" s="105">
        <f t="shared" si="10"/>
        <v>131580</v>
      </c>
      <c r="I79" s="104" t="str">
        <f t="shared" si="11"/>
        <v>OK</v>
      </c>
      <c r="J79" s="105">
        <v>7318</v>
      </c>
      <c r="K79" s="105">
        <f t="shared" si="12"/>
        <v>131724</v>
      </c>
      <c r="L79" s="104" t="str">
        <f t="shared" si="13"/>
        <v>OK</v>
      </c>
    </row>
    <row r="80" spans="1:12" ht="15" x14ac:dyDescent="0.25">
      <c r="A80" s="80">
        <v>4.2699999999999996</v>
      </c>
      <c r="B80" s="106" t="s">
        <v>152</v>
      </c>
      <c r="C80" s="80" t="s">
        <v>2</v>
      </c>
      <c r="D80" s="81">
        <v>19</v>
      </c>
      <c r="E80" s="105">
        <v>7358</v>
      </c>
      <c r="F80" s="103">
        <f t="shared" si="9"/>
        <v>139802</v>
      </c>
      <c r="G80" s="105">
        <v>7310</v>
      </c>
      <c r="H80" s="105">
        <f t="shared" si="10"/>
        <v>138890</v>
      </c>
      <c r="I80" s="104" t="str">
        <f t="shared" si="11"/>
        <v>OK</v>
      </c>
      <c r="J80" s="105">
        <v>7318</v>
      </c>
      <c r="K80" s="105">
        <f t="shared" si="12"/>
        <v>139042</v>
      </c>
      <c r="L80" s="104" t="str">
        <f t="shared" si="13"/>
        <v>OK</v>
      </c>
    </row>
    <row r="81" spans="1:12" ht="15" x14ac:dyDescent="0.25">
      <c r="A81" s="80">
        <v>4.28</v>
      </c>
      <c r="B81" s="106" t="s">
        <v>153</v>
      </c>
      <c r="C81" s="80" t="s">
        <v>2</v>
      </c>
      <c r="D81" s="81">
        <v>197</v>
      </c>
      <c r="E81" s="105">
        <v>4711</v>
      </c>
      <c r="F81" s="103">
        <f t="shared" si="9"/>
        <v>928067</v>
      </c>
      <c r="G81" s="105">
        <v>4680</v>
      </c>
      <c r="H81" s="105">
        <f t="shared" si="10"/>
        <v>921960</v>
      </c>
      <c r="I81" s="104" t="str">
        <f t="shared" si="11"/>
        <v>OK</v>
      </c>
      <c r="J81" s="105">
        <v>4685</v>
      </c>
      <c r="K81" s="105">
        <f t="shared" si="12"/>
        <v>922945</v>
      </c>
      <c r="L81" s="104" t="str">
        <f t="shared" si="13"/>
        <v>OK</v>
      </c>
    </row>
    <row r="82" spans="1:12" ht="15" x14ac:dyDescent="0.25">
      <c r="A82" s="80">
        <v>4.29</v>
      </c>
      <c r="B82" s="106" t="s">
        <v>154</v>
      </c>
      <c r="C82" s="80" t="s">
        <v>2</v>
      </c>
      <c r="D82" s="81">
        <v>3</v>
      </c>
      <c r="E82" s="105">
        <v>103172</v>
      </c>
      <c r="F82" s="103">
        <f t="shared" si="9"/>
        <v>309516</v>
      </c>
      <c r="G82" s="105">
        <v>102501</v>
      </c>
      <c r="H82" s="105">
        <f t="shared" si="10"/>
        <v>307503</v>
      </c>
      <c r="I82" s="104" t="str">
        <f t="shared" si="11"/>
        <v>OK</v>
      </c>
      <c r="J82" s="105">
        <v>102605</v>
      </c>
      <c r="K82" s="105">
        <f t="shared" si="12"/>
        <v>307815</v>
      </c>
      <c r="L82" s="104" t="str">
        <f t="shared" si="13"/>
        <v>OK</v>
      </c>
    </row>
    <row r="83" spans="1:12" ht="15" x14ac:dyDescent="0.25">
      <c r="A83" s="80">
        <v>4.3</v>
      </c>
      <c r="B83" s="106" t="s">
        <v>155</v>
      </c>
      <c r="C83" s="80" t="s">
        <v>2</v>
      </c>
      <c r="D83" s="81">
        <v>2</v>
      </c>
      <c r="E83" s="105">
        <v>75885</v>
      </c>
      <c r="F83" s="103">
        <f t="shared" si="9"/>
        <v>151770</v>
      </c>
      <c r="G83" s="105">
        <v>75392</v>
      </c>
      <c r="H83" s="105">
        <f t="shared" si="10"/>
        <v>150784</v>
      </c>
      <c r="I83" s="104" t="str">
        <f t="shared" si="11"/>
        <v>OK</v>
      </c>
      <c r="J83" s="105">
        <v>75468</v>
      </c>
      <c r="K83" s="105">
        <f t="shared" si="12"/>
        <v>150936</v>
      </c>
      <c r="L83" s="104" t="str">
        <f t="shared" si="13"/>
        <v>OK</v>
      </c>
    </row>
    <row r="84" spans="1:12" ht="15" x14ac:dyDescent="0.25">
      <c r="A84" s="80">
        <v>4.3099999999999996</v>
      </c>
      <c r="B84" s="106" t="s">
        <v>156</v>
      </c>
      <c r="C84" s="80" t="s">
        <v>2</v>
      </c>
      <c r="D84" s="81">
        <v>6</v>
      </c>
      <c r="E84" s="105">
        <v>43537</v>
      </c>
      <c r="F84" s="103">
        <f t="shared" si="9"/>
        <v>261222</v>
      </c>
      <c r="G84" s="105">
        <v>43254</v>
      </c>
      <c r="H84" s="105">
        <f t="shared" si="10"/>
        <v>259524</v>
      </c>
      <c r="I84" s="104" t="str">
        <f t="shared" si="11"/>
        <v>OK</v>
      </c>
      <c r="J84" s="105">
        <v>43298</v>
      </c>
      <c r="K84" s="105">
        <f t="shared" si="12"/>
        <v>259788</v>
      </c>
      <c r="L84" s="104" t="str">
        <f t="shared" si="13"/>
        <v>OK</v>
      </c>
    </row>
    <row r="85" spans="1:12" ht="15" x14ac:dyDescent="0.25">
      <c r="A85" s="80">
        <v>4.32</v>
      </c>
      <c r="B85" s="106" t="s">
        <v>157</v>
      </c>
      <c r="C85" s="80" t="s">
        <v>2</v>
      </c>
      <c r="D85" s="81">
        <v>15</v>
      </c>
      <c r="E85" s="105">
        <v>30666</v>
      </c>
      <c r="F85" s="103">
        <f t="shared" si="9"/>
        <v>459990</v>
      </c>
      <c r="G85" s="105">
        <v>30467</v>
      </c>
      <c r="H85" s="105">
        <f t="shared" si="10"/>
        <v>457005</v>
      </c>
      <c r="I85" s="104" t="str">
        <f t="shared" si="11"/>
        <v>OK</v>
      </c>
      <c r="J85" s="105">
        <v>30497</v>
      </c>
      <c r="K85" s="105">
        <f t="shared" si="12"/>
        <v>457455</v>
      </c>
      <c r="L85" s="104" t="str">
        <f t="shared" si="13"/>
        <v>OK</v>
      </c>
    </row>
    <row r="86" spans="1:12" ht="15" x14ac:dyDescent="0.25">
      <c r="A86" s="80">
        <v>4.33</v>
      </c>
      <c r="B86" s="106" t="s">
        <v>158</v>
      </c>
      <c r="C86" s="80" t="s">
        <v>2</v>
      </c>
      <c r="D86" s="81">
        <v>17</v>
      </c>
      <c r="E86" s="105">
        <v>22127</v>
      </c>
      <c r="F86" s="103">
        <f t="shared" si="9"/>
        <v>376159</v>
      </c>
      <c r="G86" s="105">
        <v>21983</v>
      </c>
      <c r="H86" s="105">
        <f t="shared" si="10"/>
        <v>373711</v>
      </c>
      <c r="I86" s="104" t="str">
        <f t="shared" si="11"/>
        <v>OK</v>
      </c>
      <c r="J86" s="105">
        <v>22005</v>
      </c>
      <c r="K86" s="105">
        <f t="shared" si="12"/>
        <v>374085</v>
      </c>
      <c r="L86" s="104" t="str">
        <f t="shared" si="13"/>
        <v>OK</v>
      </c>
    </row>
    <row r="87" spans="1:12" ht="15" x14ac:dyDescent="0.25">
      <c r="A87" s="80">
        <v>4.34</v>
      </c>
      <c r="B87" s="106" t="s">
        <v>159</v>
      </c>
      <c r="C87" s="80" t="s">
        <v>2</v>
      </c>
      <c r="D87" s="81">
        <v>1</v>
      </c>
      <c r="E87" s="105">
        <v>7309</v>
      </c>
      <c r="F87" s="103">
        <f t="shared" si="9"/>
        <v>7309</v>
      </c>
      <c r="G87" s="105">
        <v>7261</v>
      </c>
      <c r="H87" s="105">
        <f t="shared" si="10"/>
        <v>7261</v>
      </c>
      <c r="I87" s="104" t="str">
        <f t="shared" si="11"/>
        <v>OK</v>
      </c>
      <c r="J87" s="105">
        <v>7269</v>
      </c>
      <c r="K87" s="105">
        <f t="shared" si="12"/>
        <v>7269</v>
      </c>
      <c r="L87" s="104" t="str">
        <f t="shared" si="13"/>
        <v>OK</v>
      </c>
    </row>
    <row r="88" spans="1:12" ht="15" x14ac:dyDescent="0.25">
      <c r="A88" s="80">
        <v>4.3499999999999996</v>
      </c>
      <c r="B88" s="106" t="s">
        <v>160</v>
      </c>
      <c r="C88" s="80" t="s">
        <v>2</v>
      </c>
      <c r="D88" s="81">
        <v>42</v>
      </c>
      <c r="E88" s="105">
        <v>2851</v>
      </c>
      <c r="F88" s="103">
        <f t="shared" si="9"/>
        <v>119742</v>
      </c>
      <c r="G88" s="105">
        <v>2832</v>
      </c>
      <c r="H88" s="105">
        <f t="shared" si="10"/>
        <v>118944</v>
      </c>
      <c r="I88" s="104" t="str">
        <f t="shared" si="11"/>
        <v>OK</v>
      </c>
      <c r="J88" s="105">
        <v>2835</v>
      </c>
      <c r="K88" s="105">
        <f t="shared" si="12"/>
        <v>119070</v>
      </c>
      <c r="L88" s="104" t="str">
        <f t="shared" si="13"/>
        <v>OK</v>
      </c>
    </row>
    <row r="89" spans="1:12" ht="15" x14ac:dyDescent="0.25">
      <c r="A89" s="80">
        <v>4.3600000000000003</v>
      </c>
      <c r="B89" s="106" t="s">
        <v>161</v>
      </c>
      <c r="C89" s="80" t="s">
        <v>2</v>
      </c>
      <c r="D89" s="81">
        <v>6</v>
      </c>
      <c r="E89" s="105">
        <v>1893</v>
      </c>
      <c r="F89" s="103">
        <f t="shared" si="9"/>
        <v>11358</v>
      </c>
      <c r="G89" s="105">
        <v>1881</v>
      </c>
      <c r="H89" s="105">
        <f t="shared" si="10"/>
        <v>11286</v>
      </c>
      <c r="I89" s="104" t="str">
        <f t="shared" si="11"/>
        <v>OK</v>
      </c>
      <c r="J89" s="105">
        <v>1883</v>
      </c>
      <c r="K89" s="105">
        <f t="shared" si="12"/>
        <v>11298</v>
      </c>
      <c r="L89" s="104" t="str">
        <f t="shared" si="13"/>
        <v>OK</v>
      </c>
    </row>
    <row r="90" spans="1:12" ht="15" x14ac:dyDescent="0.25">
      <c r="A90" s="80">
        <v>4.37</v>
      </c>
      <c r="B90" s="106" t="s">
        <v>162</v>
      </c>
      <c r="C90" s="80" t="s">
        <v>2</v>
      </c>
      <c r="D90" s="81">
        <v>3</v>
      </c>
      <c r="E90" s="105">
        <v>88810</v>
      </c>
      <c r="F90" s="103">
        <f t="shared" si="9"/>
        <v>266430</v>
      </c>
      <c r="G90" s="105">
        <v>88233</v>
      </c>
      <c r="H90" s="105">
        <f t="shared" si="10"/>
        <v>264699</v>
      </c>
      <c r="I90" s="104" t="str">
        <f t="shared" si="11"/>
        <v>OK</v>
      </c>
      <c r="J90" s="105">
        <v>88322</v>
      </c>
      <c r="K90" s="105">
        <f t="shared" si="12"/>
        <v>264966</v>
      </c>
      <c r="L90" s="104" t="str">
        <f t="shared" si="13"/>
        <v>OK</v>
      </c>
    </row>
    <row r="91" spans="1:12" ht="15" x14ac:dyDescent="0.25">
      <c r="A91" s="80">
        <v>4.38</v>
      </c>
      <c r="B91" s="106" t="s">
        <v>163</v>
      </c>
      <c r="C91" s="80" t="s">
        <v>2</v>
      </c>
      <c r="D91" s="81">
        <v>4</v>
      </c>
      <c r="E91" s="105">
        <v>38805</v>
      </c>
      <c r="F91" s="103">
        <f t="shared" si="9"/>
        <v>155220</v>
      </c>
      <c r="G91" s="105">
        <v>38553</v>
      </c>
      <c r="H91" s="105">
        <f t="shared" si="10"/>
        <v>154212</v>
      </c>
      <c r="I91" s="104" t="str">
        <f t="shared" si="11"/>
        <v>OK</v>
      </c>
      <c r="J91" s="105">
        <v>38592</v>
      </c>
      <c r="K91" s="105">
        <f t="shared" si="12"/>
        <v>154368</v>
      </c>
      <c r="L91" s="104" t="str">
        <f t="shared" si="13"/>
        <v>OK</v>
      </c>
    </row>
    <row r="92" spans="1:12" ht="15" x14ac:dyDescent="0.25">
      <c r="A92" s="80">
        <v>4.3899999999999997</v>
      </c>
      <c r="B92" s="106" t="s">
        <v>164</v>
      </c>
      <c r="C92" s="80" t="s">
        <v>2</v>
      </c>
      <c r="D92" s="81">
        <v>13</v>
      </c>
      <c r="E92" s="105">
        <v>32863</v>
      </c>
      <c r="F92" s="103">
        <f t="shared" si="9"/>
        <v>427219</v>
      </c>
      <c r="G92" s="105">
        <v>32649</v>
      </c>
      <c r="H92" s="105">
        <f t="shared" si="10"/>
        <v>424437</v>
      </c>
      <c r="I92" s="104" t="str">
        <f t="shared" si="11"/>
        <v>OK</v>
      </c>
      <c r="J92" s="105">
        <v>32682</v>
      </c>
      <c r="K92" s="105">
        <f t="shared" si="12"/>
        <v>424866</v>
      </c>
      <c r="L92" s="104" t="str">
        <f t="shared" si="13"/>
        <v>OK</v>
      </c>
    </row>
    <row r="93" spans="1:12" ht="15" x14ac:dyDescent="0.25">
      <c r="A93" s="80">
        <v>4.4000000000000004</v>
      </c>
      <c r="B93" s="106" t="s">
        <v>165</v>
      </c>
      <c r="C93" s="80" t="s">
        <v>2</v>
      </c>
      <c r="D93" s="81">
        <v>3</v>
      </c>
      <c r="E93" s="105">
        <v>23417</v>
      </c>
      <c r="F93" s="103">
        <f t="shared" si="9"/>
        <v>70251</v>
      </c>
      <c r="G93" s="105">
        <v>23265</v>
      </c>
      <c r="H93" s="105">
        <f t="shared" si="10"/>
        <v>69795</v>
      </c>
      <c r="I93" s="104" t="str">
        <f t="shared" si="11"/>
        <v>OK</v>
      </c>
      <c r="J93" s="105">
        <v>23288</v>
      </c>
      <c r="K93" s="105">
        <f t="shared" si="12"/>
        <v>69864</v>
      </c>
      <c r="L93" s="104" t="str">
        <f t="shared" si="13"/>
        <v>OK</v>
      </c>
    </row>
    <row r="94" spans="1:12" ht="15" x14ac:dyDescent="0.25">
      <c r="A94" s="80">
        <v>4.41</v>
      </c>
      <c r="B94" s="106" t="s">
        <v>166</v>
      </c>
      <c r="C94" s="80" t="s">
        <v>2</v>
      </c>
      <c r="D94" s="81">
        <v>2</v>
      </c>
      <c r="E94" s="105">
        <v>4973</v>
      </c>
      <c r="F94" s="103">
        <f t="shared" si="9"/>
        <v>9946</v>
      </c>
      <c r="G94" s="105">
        <v>4941</v>
      </c>
      <c r="H94" s="105">
        <f t="shared" si="10"/>
        <v>9882</v>
      </c>
      <c r="I94" s="104" t="str">
        <f t="shared" si="11"/>
        <v>OK</v>
      </c>
      <c r="J94" s="105">
        <v>4946</v>
      </c>
      <c r="K94" s="105">
        <f t="shared" si="12"/>
        <v>9892</v>
      </c>
      <c r="L94" s="104" t="str">
        <f t="shared" si="13"/>
        <v>OK</v>
      </c>
    </row>
    <row r="95" spans="1:12" ht="15" x14ac:dyDescent="0.25">
      <c r="A95" s="80">
        <v>4.42</v>
      </c>
      <c r="B95" s="106" t="s">
        <v>167</v>
      </c>
      <c r="C95" s="80" t="s">
        <v>2</v>
      </c>
      <c r="D95" s="81">
        <v>209</v>
      </c>
      <c r="E95" s="105">
        <v>2864</v>
      </c>
      <c r="F95" s="103">
        <f t="shared" si="9"/>
        <v>598576</v>
      </c>
      <c r="G95" s="105">
        <v>2845</v>
      </c>
      <c r="H95" s="105">
        <f t="shared" si="10"/>
        <v>594605</v>
      </c>
      <c r="I95" s="104" t="str">
        <f t="shared" si="11"/>
        <v>OK</v>
      </c>
      <c r="J95" s="105">
        <v>2848</v>
      </c>
      <c r="K95" s="105">
        <f t="shared" si="12"/>
        <v>595232</v>
      </c>
      <c r="L95" s="104" t="str">
        <f t="shared" si="13"/>
        <v>OK</v>
      </c>
    </row>
    <row r="96" spans="1:12" ht="15" x14ac:dyDescent="0.25">
      <c r="A96" s="80">
        <v>4.43</v>
      </c>
      <c r="B96" s="106" t="s">
        <v>168</v>
      </c>
      <c r="C96" s="80" t="s">
        <v>2</v>
      </c>
      <c r="D96" s="81">
        <v>21</v>
      </c>
      <c r="E96" s="105">
        <v>1695</v>
      </c>
      <c r="F96" s="103">
        <f t="shared" si="9"/>
        <v>35595</v>
      </c>
      <c r="G96" s="105">
        <v>1684</v>
      </c>
      <c r="H96" s="105">
        <f t="shared" si="10"/>
        <v>35364</v>
      </c>
      <c r="I96" s="104" t="str">
        <f t="shared" si="11"/>
        <v>OK</v>
      </c>
      <c r="J96" s="105">
        <v>1686</v>
      </c>
      <c r="K96" s="105">
        <f t="shared" si="12"/>
        <v>35406</v>
      </c>
      <c r="L96" s="104" t="str">
        <f t="shared" si="13"/>
        <v>OK</v>
      </c>
    </row>
    <row r="97" spans="1:12" ht="25.5" x14ac:dyDescent="0.25">
      <c r="A97" s="80">
        <v>4.4400000000000004</v>
      </c>
      <c r="B97" s="106" t="s">
        <v>169</v>
      </c>
      <c r="C97" s="80" t="s">
        <v>2</v>
      </c>
      <c r="D97" s="81">
        <v>313</v>
      </c>
      <c r="E97" s="105">
        <v>47341</v>
      </c>
      <c r="F97" s="103">
        <f t="shared" si="9"/>
        <v>14817733</v>
      </c>
      <c r="G97" s="105">
        <v>47033</v>
      </c>
      <c r="H97" s="105">
        <f t="shared" si="10"/>
        <v>14721329</v>
      </c>
      <c r="I97" s="104" t="str">
        <f t="shared" si="11"/>
        <v>OK</v>
      </c>
      <c r="J97" s="105">
        <v>47081</v>
      </c>
      <c r="K97" s="105">
        <f t="shared" si="12"/>
        <v>14736353</v>
      </c>
      <c r="L97" s="104" t="str">
        <f t="shared" si="13"/>
        <v>OK</v>
      </c>
    </row>
    <row r="98" spans="1:12" ht="15" x14ac:dyDescent="0.25">
      <c r="A98" s="80">
        <v>4.45</v>
      </c>
      <c r="B98" s="106" t="s">
        <v>170</v>
      </c>
      <c r="C98" s="80" t="s">
        <v>2</v>
      </c>
      <c r="D98" s="81">
        <v>2</v>
      </c>
      <c r="E98" s="105">
        <v>833937</v>
      </c>
      <c r="F98" s="103">
        <f t="shared" si="9"/>
        <v>1667874</v>
      </c>
      <c r="G98" s="105">
        <v>828516</v>
      </c>
      <c r="H98" s="105">
        <f t="shared" si="10"/>
        <v>1657032</v>
      </c>
      <c r="I98" s="104" t="str">
        <f t="shared" si="11"/>
        <v>OK</v>
      </c>
      <c r="J98" s="105">
        <v>829350</v>
      </c>
      <c r="K98" s="105">
        <f t="shared" si="12"/>
        <v>1658700</v>
      </c>
      <c r="L98" s="104" t="str">
        <f t="shared" si="13"/>
        <v>OK</v>
      </c>
    </row>
    <row r="99" spans="1:12" ht="15" x14ac:dyDescent="0.25">
      <c r="A99" s="80">
        <v>4.46</v>
      </c>
      <c r="B99" s="106" t="s">
        <v>171</v>
      </c>
      <c r="C99" s="80" t="s">
        <v>2</v>
      </c>
      <c r="D99" s="81">
        <v>104</v>
      </c>
      <c r="E99" s="105">
        <v>37551</v>
      </c>
      <c r="F99" s="103">
        <f t="shared" si="9"/>
        <v>3905304</v>
      </c>
      <c r="G99" s="105">
        <v>37307</v>
      </c>
      <c r="H99" s="105">
        <f t="shared" si="10"/>
        <v>3879928</v>
      </c>
      <c r="I99" s="104" t="str">
        <f t="shared" si="11"/>
        <v>OK</v>
      </c>
      <c r="J99" s="105">
        <v>37344</v>
      </c>
      <c r="K99" s="105">
        <f t="shared" si="12"/>
        <v>3883776</v>
      </c>
      <c r="L99" s="104" t="str">
        <f t="shared" si="13"/>
        <v>OK</v>
      </c>
    </row>
    <row r="100" spans="1:12" ht="15" x14ac:dyDescent="0.25">
      <c r="A100" s="80">
        <v>4.47</v>
      </c>
      <c r="B100" s="106" t="s">
        <v>172</v>
      </c>
      <c r="C100" s="80" t="s">
        <v>2</v>
      </c>
      <c r="D100" s="81">
        <v>6</v>
      </c>
      <c r="E100" s="105">
        <v>65019</v>
      </c>
      <c r="F100" s="103">
        <f t="shared" si="9"/>
        <v>390114</v>
      </c>
      <c r="G100" s="105">
        <v>64596</v>
      </c>
      <c r="H100" s="105">
        <f t="shared" si="10"/>
        <v>387576</v>
      </c>
      <c r="I100" s="104" t="str">
        <f t="shared" si="11"/>
        <v>OK</v>
      </c>
      <c r="J100" s="105">
        <v>64661</v>
      </c>
      <c r="K100" s="105">
        <f t="shared" si="12"/>
        <v>387966</v>
      </c>
      <c r="L100" s="104" t="str">
        <f t="shared" si="13"/>
        <v>OK</v>
      </c>
    </row>
    <row r="101" spans="1:12" ht="15" x14ac:dyDescent="0.25">
      <c r="A101" s="80">
        <v>4.4800000000000004</v>
      </c>
      <c r="B101" s="106" t="s">
        <v>173</v>
      </c>
      <c r="C101" s="80" t="s">
        <v>2</v>
      </c>
      <c r="D101" s="81">
        <v>2</v>
      </c>
      <c r="E101" s="105">
        <v>110343</v>
      </c>
      <c r="F101" s="103">
        <f t="shared" si="9"/>
        <v>220686</v>
      </c>
      <c r="G101" s="105">
        <v>109626</v>
      </c>
      <c r="H101" s="105">
        <f t="shared" si="10"/>
        <v>219252</v>
      </c>
      <c r="I101" s="104" t="str">
        <f t="shared" si="11"/>
        <v>OK</v>
      </c>
      <c r="J101" s="105">
        <v>109736</v>
      </c>
      <c r="K101" s="105">
        <f t="shared" si="12"/>
        <v>219472</v>
      </c>
      <c r="L101" s="104" t="str">
        <f t="shared" si="13"/>
        <v>OK</v>
      </c>
    </row>
    <row r="102" spans="1:12" ht="25.5" x14ac:dyDescent="0.25">
      <c r="A102" s="80">
        <v>4.49</v>
      </c>
      <c r="B102" s="106" t="s">
        <v>174</v>
      </c>
      <c r="C102" s="80" t="s">
        <v>2</v>
      </c>
      <c r="D102" s="81">
        <v>1</v>
      </c>
      <c r="E102" s="105">
        <v>370918</v>
      </c>
      <c r="F102" s="103">
        <f t="shared" si="9"/>
        <v>370918</v>
      </c>
      <c r="G102" s="105">
        <v>368507</v>
      </c>
      <c r="H102" s="105">
        <f t="shared" si="10"/>
        <v>368507</v>
      </c>
      <c r="I102" s="104" t="str">
        <f t="shared" si="11"/>
        <v>OK</v>
      </c>
      <c r="J102" s="105">
        <v>368878</v>
      </c>
      <c r="K102" s="105">
        <f t="shared" si="12"/>
        <v>368878</v>
      </c>
      <c r="L102" s="104" t="str">
        <f t="shared" si="13"/>
        <v>OK</v>
      </c>
    </row>
    <row r="103" spans="1:12" ht="25.5" x14ac:dyDescent="0.25">
      <c r="A103" s="80">
        <v>4.5</v>
      </c>
      <c r="B103" s="106" t="s">
        <v>175</v>
      </c>
      <c r="C103" s="80" t="s">
        <v>2</v>
      </c>
      <c r="D103" s="81">
        <v>1</v>
      </c>
      <c r="E103" s="105">
        <v>2247427</v>
      </c>
      <c r="F103" s="103">
        <f t="shared" si="9"/>
        <v>2247427</v>
      </c>
      <c r="G103" s="105">
        <v>2232819</v>
      </c>
      <c r="H103" s="105">
        <f t="shared" si="10"/>
        <v>2232819</v>
      </c>
      <c r="I103" s="104" t="str">
        <f t="shared" si="11"/>
        <v>OK</v>
      </c>
      <c r="J103" s="105">
        <v>2235066</v>
      </c>
      <c r="K103" s="105">
        <f t="shared" si="12"/>
        <v>2235066</v>
      </c>
      <c r="L103" s="104" t="str">
        <f t="shared" si="13"/>
        <v>OK</v>
      </c>
    </row>
    <row r="104" spans="1:12" ht="15" x14ac:dyDescent="0.25">
      <c r="A104" s="80">
        <v>4.51</v>
      </c>
      <c r="B104" s="106" t="s">
        <v>176</v>
      </c>
      <c r="C104" s="80" t="s">
        <v>2</v>
      </c>
      <c r="D104" s="81">
        <v>2</v>
      </c>
      <c r="E104" s="105">
        <v>989580</v>
      </c>
      <c r="F104" s="103">
        <f t="shared" si="9"/>
        <v>1979160</v>
      </c>
      <c r="G104" s="105">
        <v>983148</v>
      </c>
      <c r="H104" s="105">
        <f t="shared" si="10"/>
        <v>1966296</v>
      </c>
      <c r="I104" s="104" t="str">
        <f t="shared" si="11"/>
        <v>OK</v>
      </c>
      <c r="J104" s="105">
        <v>984137</v>
      </c>
      <c r="K104" s="105">
        <f t="shared" si="12"/>
        <v>1968274</v>
      </c>
      <c r="L104" s="104" t="str">
        <f t="shared" si="13"/>
        <v>OK</v>
      </c>
    </row>
    <row r="105" spans="1:12" ht="15" x14ac:dyDescent="0.25">
      <c r="A105" s="80">
        <v>4.5199999999999996</v>
      </c>
      <c r="B105" s="106" t="s">
        <v>177</v>
      </c>
      <c r="C105" s="80" t="s">
        <v>2</v>
      </c>
      <c r="D105" s="81">
        <v>1</v>
      </c>
      <c r="E105" s="105">
        <v>747103</v>
      </c>
      <c r="F105" s="103">
        <f t="shared" si="9"/>
        <v>747103</v>
      </c>
      <c r="G105" s="105">
        <v>742247</v>
      </c>
      <c r="H105" s="105">
        <f t="shared" si="10"/>
        <v>742247</v>
      </c>
      <c r="I105" s="104" t="str">
        <f t="shared" si="11"/>
        <v>OK</v>
      </c>
      <c r="J105" s="105">
        <v>742994</v>
      </c>
      <c r="K105" s="105">
        <f t="shared" si="12"/>
        <v>742994</v>
      </c>
      <c r="L105" s="104" t="str">
        <f t="shared" si="13"/>
        <v>OK</v>
      </c>
    </row>
    <row r="106" spans="1:12" ht="15" x14ac:dyDescent="0.25">
      <c r="A106" s="80">
        <v>4.53</v>
      </c>
      <c r="B106" s="106" t="s">
        <v>178</v>
      </c>
      <c r="C106" s="80" t="s">
        <v>2</v>
      </c>
      <c r="D106" s="81">
        <v>0</v>
      </c>
      <c r="E106" s="105">
        <v>698961</v>
      </c>
      <c r="F106" s="103">
        <f t="shared" si="9"/>
        <v>0</v>
      </c>
      <c r="G106" s="105">
        <v>694418</v>
      </c>
      <c r="H106" s="105">
        <f t="shared" si="10"/>
        <v>0</v>
      </c>
      <c r="I106" s="104" t="str">
        <f t="shared" si="11"/>
        <v>OK</v>
      </c>
      <c r="J106" s="105">
        <v>695117</v>
      </c>
      <c r="K106" s="105">
        <f t="shared" si="12"/>
        <v>0</v>
      </c>
      <c r="L106" s="104" t="str">
        <f t="shared" si="13"/>
        <v>OK</v>
      </c>
    </row>
    <row r="107" spans="1:12" ht="15" x14ac:dyDescent="0.25">
      <c r="A107" s="80">
        <v>4.54</v>
      </c>
      <c r="B107" s="106" t="s">
        <v>179</v>
      </c>
      <c r="C107" s="80" t="s">
        <v>2</v>
      </c>
      <c r="D107" s="81">
        <v>1</v>
      </c>
      <c r="E107" s="105">
        <v>5354306</v>
      </c>
      <c r="F107" s="103">
        <f t="shared" si="9"/>
        <v>5354306</v>
      </c>
      <c r="G107" s="105">
        <v>5319503</v>
      </c>
      <c r="H107" s="105">
        <f t="shared" si="10"/>
        <v>5319503</v>
      </c>
      <c r="I107" s="104" t="str">
        <f t="shared" si="11"/>
        <v>OK</v>
      </c>
      <c r="J107" s="105">
        <v>5324857</v>
      </c>
      <c r="K107" s="105">
        <f t="shared" si="12"/>
        <v>5324857</v>
      </c>
      <c r="L107" s="104" t="str">
        <f t="shared" si="13"/>
        <v>OK</v>
      </c>
    </row>
    <row r="108" spans="1:12" ht="15" x14ac:dyDescent="0.25">
      <c r="A108" s="80">
        <v>4.55</v>
      </c>
      <c r="B108" s="106" t="s">
        <v>180</v>
      </c>
      <c r="C108" s="80" t="s">
        <v>2</v>
      </c>
      <c r="D108" s="81">
        <v>1</v>
      </c>
      <c r="E108" s="105">
        <v>2696949</v>
      </c>
      <c r="F108" s="103">
        <f t="shared" si="9"/>
        <v>2696949</v>
      </c>
      <c r="G108" s="105">
        <v>2679419</v>
      </c>
      <c r="H108" s="105">
        <f t="shared" si="10"/>
        <v>2679419</v>
      </c>
      <c r="I108" s="104" t="str">
        <f t="shared" si="11"/>
        <v>OK</v>
      </c>
      <c r="J108" s="105">
        <v>2682116</v>
      </c>
      <c r="K108" s="105">
        <f t="shared" si="12"/>
        <v>2682116</v>
      </c>
      <c r="L108" s="104" t="str">
        <f t="shared" si="13"/>
        <v>OK</v>
      </c>
    </row>
    <row r="109" spans="1:12" ht="15" x14ac:dyDescent="0.25">
      <c r="A109" s="80">
        <v>4.5599999999999996</v>
      </c>
      <c r="B109" s="106" t="s">
        <v>181</v>
      </c>
      <c r="C109" s="80" t="s">
        <v>79</v>
      </c>
      <c r="D109" s="81">
        <v>6.95</v>
      </c>
      <c r="E109" s="105">
        <v>75832</v>
      </c>
      <c r="F109" s="103">
        <f t="shared" si="9"/>
        <v>527032</v>
      </c>
      <c r="G109" s="105">
        <v>75339</v>
      </c>
      <c r="H109" s="105">
        <f t="shared" si="10"/>
        <v>523606</v>
      </c>
      <c r="I109" s="104" t="str">
        <f t="shared" si="11"/>
        <v>OK</v>
      </c>
      <c r="J109" s="105">
        <v>75415</v>
      </c>
      <c r="K109" s="105">
        <f t="shared" si="12"/>
        <v>524134</v>
      </c>
      <c r="L109" s="104" t="str">
        <f t="shared" si="13"/>
        <v>OK</v>
      </c>
    </row>
    <row r="110" spans="1:12" ht="15" x14ac:dyDescent="0.25">
      <c r="A110" s="80">
        <v>4.57</v>
      </c>
      <c r="B110" s="106" t="s">
        <v>182</v>
      </c>
      <c r="C110" s="80" t="s">
        <v>79</v>
      </c>
      <c r="D110" s="81">
        <v>265.41000000000003</v>
      </c>
      <c r="E110" s="105">
        <v>63128</v>
      </c>
      <c r="F110" s="103">
        <f t="shared" si="9"/>
        <v>16754802</v>
      </c>
      <c r="G110" s="105">
        <v>62718</v>
      </c>
      <c r="H110" s="105">
        <f t="shared" si="10"/>
        <v>16645984</v>
      </c>
      <c r="I110" s="104" t="str">
        <f t="shared" si="11"/>
        <v>OK</v>
      </c>
      <c r="J110" s="105">
        <v>62781</v>
      </c>
      <c r="K110" s="105">
        <f t="shared" si="12"/>
        <v>16662705</v>
      </c>
      <c r="L110" s="104" t="str">
        <f t="shared" si="13"/>
        <v>OK</v>
      </c>
    </row>
    <row r="111" spans="1:12" ht="15" x14ac:dyDescent="0.25">
      <c r="A111" s="80">
        <v>4.58</v>
      </c>
      <c r="B111" s="106" t="s">
        <v>183</v>
      </c>
      <c r="C111" s="80" t="s">
        <v>79</v>
      </c>
      <c r="D111" s="81">
        <v>996.73</v>
      </c>
      <c r="E111" s="105">
        <v>42895</v>
      </c>
      <c r="F111" s="103">
        <f t="shared" si="9"/>
        <v>42754733</v>
      </c>
      <c r="G111" s="105">
        <v>42616</v>
      </c>
      <c r="H111" s="105">
        <f t="shared" si="10"/>
        <v>42476646</v>
      </c>
      <c r="I111" s="104" t="str">
        <f t="shared" si="11"/>
        <v>OK</v>
      </c>
      <c r="J111" s="105">
        <v>42659</v>
      </c>
      <c r="K111" s="105">
        <f t="shared" si="12"/>
        <v>42519505</v>
      </c>
      <c r="L111" s="104" t="str">
        <f t="shared" si="13"/>
        <v>OK</v>
      </c>
    </row>
    <row r="112" spans="1:12" ht="15" x14ac:dyDescent="0.25">
      <c r="A112" s="80">
        <v>4.59</v>
      </c>
      <c r="B112" s="106" t="s">
        <v>184</v>
      </c>
      <c r="C112" s="80" t="s">
        <v>79</v>
      </c>
      <c r="D112" s="81">
        <v>242.61</v>
      </c>
      <c r="E112" s="105">
        <v>30365</v>
      </c>
      <c r="F112" s="103">
        <f t="shared" si="9"/>
        <v>7366853</v>
      </c>
      <c r="G112" s="105">
        <v>30168</v>
      </c>
      <c r="H112" s="105">
        <f t="shared" si="10"/>
        <v>7319058</v>
      </c>
      <c r="I112" s="104" t="str">
        <f t="shared" si="11"/>
        <v>OK</v>
      </c>
      <c r="J112" s="105">
        <v>30198</v>
      </c>
      <c r="K112" s="105">
        <f t="shared" si="12"/>
        <v>7326337</v>
      </c>
      <c r="L112" s="104" t="str">
        <f t="shared" si="13"/>
        <v>OK</v>
      </c>
    </row>
    <row r="113" spans="1:12" ht="15" x14ac:dyDescent="0.25">
      <c r="A113" s="80">
        <v>4.5999999999999996</v>
      </c>
      <c r="B113" s="106" t="s">
        <v>185</v>
      </c>
      <c r="C113" s="80" t="s">
        <v>2</v>
      </c>
      <c r="D113" s="81">
        <v>70</v>
      </c>
      <c r="E113" s="105">
        <v>56992</v>
      </c>
      <c r="F113" s="103">
        <f t="shared" si="9"/>
        <v>3989440</v>
      </c>
      <c r="G113" s="105">
        <v>56622</v>
      </c>
      <c r="H113" s="105">
        <f t="shared" si="10"/>
        <v>3963540</v>
      </c>
      <c r="I113" s="104" t="str">
        <f t="shared" si="11"/>
        <v>OK</v>
      </c>
      <c r="J113" s="105">
        <v>56679</v>
      </c>
      <c r="K113" s="105">
        <f t="shared" si="12"/>
        <v>3967530</v>
      </c>
      <c r="L113" s="104" t="str">
        <f t="shared" si="13"/>
        <v>OK</v>
      </c>
    </row>
    <row r="114" spans="1:12" ht="15" x14ac:dyDescent="0.25">
      <c r="A114" s="80">
        <v>4.6100000000000003</v>
      </c>
      <c r="B114" s="106" t="s">
        <v>186</v>
      </c>
      <c r="C114" s="80" t="s">
        <v>2</v>
      </c>
      <c r="D114" s="81">
        <v>4</v>
      </c>
      <c r="E114" s="105">
        <v>83239</v>
      </c>
      <c r="F114" s="103">
        <f t="shared" si="9"/>
        <v>332956</v>
      </c>
      <c r="G114" s="105">
        <v>82698</v>
      </c>
      <c r="H114" s="105">
        <f t="shared" si="10"/>
        <v>330792</v>
      </c>
      <c r="I114" s="104" t="str">
        <f t="shared" si="11"/>
        <v>OK</v>
      </c>
      <c r="J114" s="105">
        <v>82781</v>
      </c>
      <c r="K114" s="105">
        <f t="shared" si="12"/>
        <v>331124</v>
      </c>
      <c r="L114" s="104" t="str">
        <f t="shared" si="13"/>
        <v>OK</v>
      </c>
    </row>
    <row r="115" spans="1:12" ht="15" x14ac:dyDescent="0.25">
      <c r="A115" s="80">
        <v>4.62</v>
      </c>
      <c r="B115" s="106" t="s">
        <v>187</v>
      </c>
      <c r="C115" s="80" t="s">
        <v>2</v>
      </c>
      <c r="D115" s="81">
        <v>128</v>
      </c>
      <c r="E115" s="105">
        <v>51935</v>
      </c>
      <c r="F115" s="103">
        <f t="shared" si="9"/>
        <v>6647680</v>
      </c>
      <c r="G115" s="105">
        <v>51597</v>
      </c>
      <c r="H115" s="105">
        <f t="shared" si="10"/>
        <v>6604416</v>
      </c>
      <c r="I115" s="104" t="str">
        <f t="shared" si="11"/>
        <v>OK</v>
      </c>
      <c r="J115" s="105">
        <v>51649</v>
      </c>
      <c r="K115" s="105">
        <f t="shared" si="12"/>
        <v>6611072</v>
      </c>
      <c r="L115" s="104" t="str">
        <f t="shared" si="13"/>
        <v>OK</v>
      </c>
    </row>
    <row r="116" spans="1:12" ht="15" x14ac:dyDescent="0.25">
      <c r="A116" s="80">
        <v>4.63</v>
      </c>
      <c r="B116" s="106" t="s">
        <v>188</v>
      </c>
      <c r="C116" s="80" t="s">
        <v>2</v>
      </c>
      <c r="D116" s="81">
        <v>257</v>
      </c>
      <c r="E116" s="105">
        <v>37855</v>
      </c>
      <c r="F116" s="103">
        <f t="shared" si="9"/>
        <v>9728735</v>
      </c>
      <c r="G116" s="105">
        <v>37609</v>
      </c>
      <c r="H116" s="105">
        <f t="shared" si="10"/>
        <v>9665513</v>
      </c>
      <c r="I116" s="104" t="str">
        <f t="shared" si="11"/>
        <v>OK</v>
      </c>
      <c r="J116" s="105">
        <v>37647</v>
      </c>
      <c r="K116" s="105">
        <f t="shared" si="12"/>
        <v>9675279</v>
      </c>
      <c r="L116" s="104" t="str">
        <f t="shared" si="13"/>
        <v>OK</v>
      </c>
    </row>
    <row r="117" spans="1:12" ht="15" x14ac:dyDescent="0.25">
      <c r="A117" s="80">
        <v>4.6399999999999997</v>
      </c>
      <c r="B117" s="106" t="s">
        <v>189</v>
      </c>
      <c r="C117" s="80" t="s">
        <v>2</v>
      </c>
      <c r="D117" s="81">
        <v>64</v>
      </c>
      <c r="E117" s="105">
        <v>34856</v>
      </c>
      <c r="F117" s="103">
        <f t="shared" si="9"/>
        <v>2230784</v>
      </c>
      <c r="G117" s="105">
        <v>34629</v>
      </c>
      <c r="H117" s="105">
        <f t="shared" si="10"/>
        <v>2216256</v>
      </c>
      <c r="I117" s="104" t="str">
        <f t="shared" si="11"/>
        <v>OK</v>
      </c>
      <c r="J117" s="105">
        <v>34664</v>
      </c>
      <c r="K117" s="105">
        <f t="shared" si="12"/>
        <v>2218496</v>
      </c>
      <c r="L117" s="104" t="str">
        <f t="shared" si="13"/>
        <v>OK</v>
      </c>
    </row>
    <row r="118" spans="1:12" ht="15" x14ac:dyDescent="0.25">
      <c r="A118" s="80">
        <v>4.6500000000000004</v>
      </c>
      <c r="B118" s="106" t="s">
        <v>190</v>
      </c>
      <c r="C118" s="80" t="s">
        <v>2</v>
      </c>
      <c r="D118" s="81">
        <v>64</v>
      </c>
      <c r="E118" s="105">
        <v>21305</v>
      </c>
      <c r="F118" s="103">
        <f t="shared" si="9"/>
        <v>1363520</v>
      </c>
      <c r="G118" s="105">
        <v>21167</v>
      </c>
      <c r="H118" s="105">
        <f t="shared" si="10"/>
        <v>1354688</v>
      </c>
      <c r="I118" s="104" t="str">
        <f t="shared" si="11"/>
        <v>OK</v>
      </c>
      <c r="J118" s="105">
        <v>21188</v>
      </c>
      <c r="K118" s="105">
        <f t="shared" si="12"/>
        <v>1356032</v>
      </c>
      <c r="L118" s="104" t="str">
        <f t="shared" si="13"/>
        <v>OK</v>
      </c>
    </row>
    <row r="119" spans="1:12" ht="15" x14ac:dyDescent="0.25">
      <c r="A119" s="80">
        <v>4.66</v>
      </c>
      <c r="B119" s="106" t="s">
        <v>191</v>
      </c>
      <c r="C119" s="80" t="s">
        <v>2</v>
      </c>
      <c r="D119" s="81">
        <v>64</v>
      </c>
      <c r="E119" s="105">
        <v>18038</v>
      </c>
      <c r="F119" s="103">
        <f t="shared" si="9"/>
        <v>1154432</v>
      </c>
      <c r="G119" s="105">
        <v>17921</v>
      </c>
      <c r="H119" s="105">
        <f t="shared" si="10"/>
        <v>1146944</v>
      </c>
      <c r="I119" s="104" t="str">
        <f t="shared" si="11"/>
        <v>OK</v>
      </c>
      <c r="J119" s="105">
        <v>17939</v>
      </c>
      <c r="K119" s="105">
        <f t="shared" si="12"/>
        <v>1148096</v>
      </c>
      <c r="L119" s="104" t="str">
        <f t="shared" si="13"/>
        <v>OK</v>
      </c>
    </row>
    <row r="120" spans="1:12" ht="15" x14ac:dyDescent="0.25">
      <c r="A120" s="80">
        <v>4.67</v>
      </c>
      <c r="B120" s="106" t="s">
        <v>192</v>
      </c>
      <c r="C120" s="80" t="s">
        <v>2</v>
      </c>
      <c r="D120" s="81">
        <v>64</v>
      </c>
      <c r="E120" s="105">
        <v>34781</v>
      </c>
      <c r="F120" s="103">
        <f t="shared" si="9"/>
        <v>2225984</v>
      </c>
      <c r="G120" s="105">
        <v>34555</v>
      </c>
      <c r="H120" s="105">
        <f t="shared" si="10"/>
        <v>2211520</v>
      </c>
      <c r="I120" s="104" t="str">
        <f t="shared" si="11"/>
        <v>OK</v>
      </c>
      <c r="J120" s="105">
        <v>34590</v>
      </c>
      <c r="K120" s="105">
        <f t="shared" si="12"/>
        <v>2213760</v>
      </c>
      <c r="L120" s="104" t="str">
        <f t="shared" si="13"/>
        <v>OK</v>
      </c>
    </row>
    <row r="121" spans="1:12" ht="15" x14ac:dyDescent="0.25">
      <c r="A121" s="80">
        <v>4.68</v>
      </c>
      <c r="B121" s="106" t="s">
        <v>193</v>
      </c>
      <c r="C121" s="80" t="s">
        <v>2</v>
      </c>
      <c r="D121" s="81">
        <v>12</v>
      </c>
      <c r="E121" s="105">
        <v>41350</v>
      </c>
      <c r="F121" s="103">
        <f t="shared" si="9"/>
        <v>496200</v>
      </c>
      <c r="G121" s="105">
        <v>41081</v>
      </c>
      <c r="H121" s="105">
        <f t="shared" si="10"/>
        <v>492972</v>
      </c>
      <c r="I121" s="104" t="str">
        <f t="shared" si="11"/>
        <v>OK</v>
      </c>
      <c r="J121" s="105">
        <v>41123</v>
      </c>
      <c r="K121" s="105">
        <f t="shared" si="12"/>
        <v>493476</v>
      </c>
      <c r="L121" s="104" t="str">
        <f t="shared" si="13"/>
        <v>OK</v>
      </c>
    </row>
    <row r="122" spans="1:12" ht="15" x14ac:dyDescent="0.25">
      <c r="A122" s="80">
        <v>4.6900000000000004</v>
      </c>
      <c r="B122" s="106" t="s">
        <v>194</v>
      </c>
      <c r="C122" s="80" t="s">
        <v>2</v>
      </c>
      <c r="D122" s="81">
        <v>275</v>
      </c>
      <c r="E122" s="105">
        <v>18877</v>
      </c>
      <c r="F122" s="103">
        <f t="shared" si="9"/>
        <v>5191175</v>
      </c>
      <c r="G122" s="105">
        <v>18754</v>
      </c>
      <c r="H122" s="105">
        <f t="shared" si="10"/>
        <v>5157350</v>
      </c>
      <c r="I122" s="104" t="str">
        <f t="shared" si="11"/>
        <v>OK</v>
      </c>
      <c r="J122" s="105">
        <v>18773</v>
      </c>
      <c r="K122" s="105">
        <f t="shared" si="12"/>
        <v>5162575</v>
      </c>
      <c r="L122" s="104" t="str">
        <f t="shared" si="13"/>
        <v>OK</v>
      </c>
    </row>
    <row r="123" spans="1:12" ht="15" x14ac:dyDescent="0.25">
      <c r="A123" s="80">
        <v>4.7</v>
      </c>
      <c r="B123" s="106" t="s">
        <v>195</v>
      </c>
      <c r="C123" s="80" t="s">
        <v>2</v>
      </c>
      <c r="D123" s="81">
        <v>4</v>
      </c>
      <c r="E123" s="105">
        <v>34850</v>
      </c>
      <c r="F123" s="103">
        <f t="shared" si="9"/>
        <v>139400</v>
      </c>
      <c r="G123" s="105">
        <v>34623</v>
      </c>
      <c r="H123" s="105">
        <f t="shared" si="10"/>
        <v>138492</v>
      </c>
      <c r="I123" s="104" t="str">
        <f t="shared" si="11"/>
        <v>OK</v>
      </c>
      <c r="J123" s="105">
        <v>34658</v>
      </c>
      <c r="K123" s="105">
        <f t="shared" si="12"/>
        <v>138632</v>
      </c>
      <c r="L123" s="104" t="str">
        <f t="shared" si="13"/>
        <v>OK</v>
      </c>
    </row>
    <row r="124" spans="1:12" ht="25.5" x14ac:dyDescent="0.25">
      <c r="A124" s="80">
        <v>4.71</v>
      </c>
      <c r="B124" s="106" t="s">
        <v>196</v>
      </c>
      <c r="C124" s="80" t="s">
        <v>2</v>
      </c>
      <c r="D124" s="81">
        <v>51</v>
      </c>
      <c r="E124" s="105">
        <v>291703.09999999998</v>
      </c>
      <c r="F124" s="103">
        <f t="shared" si="9"/>
        <v>14876858</v>
      </c>
      <c r="G124" s="105">
        <v>289807</v>
      </c>
      <c r="H124" s="105">
        <f t="shared" si="10"/>
        <v>14780157</v>
      </c>
      <c r="I124" s="104" t="str">
        <f t="shared" si="11"/>
        <v>OK</v>
      </c>
      <c r="J124" s="105">
        <v>290099</v>
      </c>
      <c r="K124" s="105">
        <f t="shared" si="12"/>
        <v>14795049</v>
      </c>
      <c r="L124" s="104" t="str">
        <f t="shared" si="13"/>
        <v>OK</v>
      </c>
    </row>
    <row r="125" spans="1:12" ht="15" x14ac:dyDescent="0.25">
      <c r="A125" s="80">
        <v>4.72</v>
      </c>
      <c r="B125" s="106" t="s">
        <v>197</v>
      </c>
      <c r="C125" s="80" t="s">
        <v>2</v>
      </c>
      <c r="D125" s="81">
        <v>99</v>
      </c>
      <c r="E125" s="105">
        <v>108664</v>
      </c>
      <c r="F125" s="103">
        <f t="shared" si="9"/>
        <v>10757736</v>
      </c>
      <c r="G125" s="105">
        <v>107958</v>
      </c>
      <c r="H125" s="105">
        <f t="shared" si="10"/>
        <v>10687842</v>
      </c>
      <c r="I125" s="104" t="str">
        <f t="shared" si="11"/>
        <v>OK</v>
      </c>
      <c r="J125" s="105">
        <v>108066</v>
      </c>
      <c r="K125" s="105">
        <f t="shared" si="12"/>
        <v>10698534</v>
      </c>
      <c r="L125" s="104" t="str">
        <f t="shared" si="13"/>
        <v>OK</v>
      </c>
    </row>
    <row r="126" spans="1:12" ht="15" x14ac:dyDescent="0.25">
      <c r="A126" s="80">
        <v>4.7300000000000004</v>
      </c>
      <c r="B126" s="106" t="s">
        <v>198</v>
      </c>
      <c r="C126" s="80" t="s">
        <v>2</v>
      </c>
      <c r="D126" s="81">
        <v>313</v>
      </c>
      <c r="E126" s="105">
        <v>67460</v>
      </c>
      <c r="F126" s="103">
        <f t="shared" si="9"/>
        <v>21114980</v>
      </c>
      <c r="G126" s="105">
        <v>67022</v>
      </c>
      <c r="H126" s="105">
        <f t="shared" si="10"/>
        <v>20977886</v>
      </c>
      <c r="I126" s="104" t="str">
        <f t="shared" si="11"/>
        <v>OK</v>
      </c>
      <c r="J126" s="105">
        <v>67089</v>
      </c>
      <c r="K126" s="105">
        <f t="shared" si="12"/>
        <v>20998857</v>
      </c>
      <c r="L126" s="104" t="str">
        <f t="shared" si="13"/>
        <v>OK</v>
      </c>
    </row>
    <row r="127" spans="1:12" ht="25.5" x14ac:dyDescent="0.25">
      <c r="A127" s="80">
        <v>4.74</v>
      </c>
      <c r="B127" s="106" t="s">
        <v>199</v>
      </c>
      <c r="C127" s="80" t="s">
        <v>2</v>
      </c>
      <c r="D127" s="81">
        <v>10</v>
      </c>
      <c r="E127" s="105">
        <v>175288</v>
      </c>
      <c r="F127" s="103">
        <f t="shared" si="9"/>
        <v>1752880</v>
      </c>
      <c r="G127" s="105">
        <v>174149</v>
      </c>
      <c r="H127" s="105">
        <f t="shared" si="10"/>
        <v>1741490</v>
      </c>
      <c r="I127" s="104" t="str">
        <f t="shared" si="11"/>
        <v>OK</v>
      </c>
      <c r="J127" s="105">
        <v>174324</v>
      </c>
      <c r="K127" s="105">
        <f t="shared" si="12"/>
        <v>1743240</v>
      </c>
      <c r="L127" s="104" t="str">
        <f t="shared" si="13"/>
        <v>OK</v>
      </c>
    </row>
    <row r="128" spans="1:12" ht="38.25" x14ac:dyDescent="0.25">
      <c r="A128" s="80">
        <v>4.75</v>
      </c>
      <c r="B128" s="106" t="s">
        <v>200</v>
      </c>
      <c r="C128" s="80" t="s">
        <v>2</v>
      </c>
      <c r="D128" s="81">
        <v>1</v>
      </c>
      <c r="E128" s="105">
        <v>9696851.0999999996</v>
      </c>
      <c r="F128" s="103">
        <f t="shared" si="9"/>
        <v>9696851</v>
      </c>
      <c r="G128" s="105">
        <v>9633822</v>
      </c>
      <c r="H128" s="105">
        <f t="shared" si="10"/>
        <v>9633822</v>
      </c>
      <c r="I128" s="104" t="str">
        <f t="shared" si="11"/>
        <v>OK</v>
      </c>
      <c r="J128" s="105">
        <v>9643518</v>
      </c>
      <c r="K128" s="105">
        <f t="shared" si="12"/>
        <v>9643518</v>
      </c>
      <c r="L128" s="104" t="str">
        <f t="shared" si="13"/>
        <v>OK</v>
      </c>
    </row>
    <row r="129" spans="1:12" ht="15" x14ac:dyDescent="0.25">
      <c r="A129" s="80"/>
      <c r="B129" s="106"/>
      <c r="C129" s="80"/>
      <c r="D129" s="81"/>
      <c r="E129" s="105"/>
      <c r="F129" s="103">
        <f t="shared" si="9"/>
        <v>0</v>
      </c>
      <c r="G129" s="105"/>
      <c r="H129" s="105">
        <f t="shared" si="10"/>
        <v>0</v>
      </c>
      <c r="I129" s="104" t="str">
        <f t="shared" si="11"/>
        <v>OK</v>
      </c>
      <c r="J129" s="105"/>
      <c r="K129" s="105">
        <f t="shared" si="12"/>
        <v>0</v>
      </c>
      <c r="L129" s="104" t="str">
        <f t="shared" si="13"/>
        <v>OK</v>
      </c>
    </row>
    <row r="130" spans="1:12" ht="15" x14ac:dyDescent="0.25">
      <c r="A130" s="80"/>
      <c r="B130" s="105" t="s">
        <v>201</v>
      </c>
      <c r="C130" s="80"/>
      <c r="D130" s="81"/>
      <c r="E130" s="105"/>
      <c r="F130" s="103">
        <f t="shared" si="9"/>
        <v>0</v>
      </c>
      <c r="G130" s="105"/>
      <c r="H130" s="105">
        <f t="shared" si="10"/>
        <v>0</v>
      </c>
      <c r="I130" s="104" t="str">
        <f t="shared" si="11"/>
        <v>OK</v>
      </c>
      <c r="J130" s="105"/>
      <c r="K130" s="105">
        <f t="shared" si="12"/>
        <v>0</v>
      </c>
      <c r="L130" s="104" t="str">
        <f t="shared" si="13"/>
        <v>OK</v>
      </c>
    </row>
    <row r="131" spans="1:12" ht="15" x14ac:dyDescent="0.25">
      <c r="A131" s="80"/>
      <c r="B131" s="106"/>
      <c r="C131" s="80"/>
      <c r="D131" s="81"/>
      <c r="E131" s="105"/>
      <c r="F131" s="103">
        <f t="shared" si="9"/>
        <v>0</v>
      </c>
      <c r="G131" s="105"/>
      <c r="H131" s="105">
        <f t="shared" si="10"/>
        <v>0</v>
      </c>
      <c r="I131" s="104" t="str">
        <f t="shared" si="11"/>
        <v>OK</v>
      </c>
      <c r="J131" s="105"/>
      <c r="K131" s="105">
        <f t="shared" si="12"/>
        <v>0</v>
      </c>
      <c r="L131" s="104" t="str">
        <f t="shared" si="13"/>
        <v>OK</v>
      </c>
    </row>
    <row r="132" spans="1:12" ht="15" x14ac:dyDescent="0.25">
      <c r="A132" s="80">
        <v>5</v>
      </c>
      <c r="B132" s="106" t="s">
        <v>202</v>
      </c>
      <c r="C132" s="80"/>
      <c r="D132" s="81"/>
      <c r="E132" s="105"/>
      <c r="F132" s="103">
        <f t="shared" si="9"/>
        <v>0</v>
      </c>
      <c r="G132" s="105"/>
      <c r="H132" s="105">
        <f t="shared" si="10"/>
        <v>0</v>
      </c>
      <c r="I132" s="104" t="str">
        <f t="shared" si="11"/>
        <v>OK</v>
      </c>
      <c r="J132" s="105"/>
      <c r="K132" s="105">
        <f t="shared" si="12"/>
        <v>0</v>
      </c>
      <c r="L132" s="104" t="str">
        <f t="shared" si="13"/>
        <v>OK</v>
      </c>
    </row>
    <row r="133" spans="1:12" ht="15" x14ac:dyDescent="0.25">
      <c r="A133" s="80">
        <v>5.0999999999999996</v>
      </c>
      <c r="B133" s="106" t="s">
        <v>203</v>
      </c>
      <c r="C133" s="80" t="s">
        <v>79</v>
      </c>
      <c r="D133" s="81">
        <v>131.21</v>
      </c>
      <c r="E133" s="105">
        <v>56009</v>
      </c>
      <c r="F133" s="103">
        <f t="shared" si="9"/>
        <v>7348941</v>
      </c>
      <c r="G133" s="105">
        <v>55645</v>
      </c>
      <c r="H133" s="105">
        <f t="shared" si="10"/>
        <v>7301180</v>
      </c>
      <c r="I133" s="104" t="str">
        <f t="shared" si="11"/>
        <v>OK</v>
      </c>
      <c r="J133" s="105">
        <v>55701</v>
      </c>
      <c r="K133" s="105">
        <f t="shared" si="12"/>
        <v>7308528</v>
      </c>
      <c r="L133" s="104" t="str">
        <f t="shared" si="13"/>
        <v>OK</v>
      </c>
    </row>
    <row r="134" spans="1:12" ht="15" x14ac:dyDescent="0.25">
      <c r="A134" s="80">
        <v>5.2</v>
      </c>
      <c r="B134" s="106" t="s">
        <v>204</v>
      </c>
      <c r="C134" s="80" t="s">
        <v>79</v>
      </c>
      <c r="D134" s="81">
        <v>34.6</v>
      </c>
      <c r="E134" s="105">
        <v>47316</v>
      </c>
      <c r="F134" s="103">
        <f t="shared" si="9"/>
        <v>1637134</v>
      </c>
      <c r="G134" s="105">
        <v>47008</v>
      </c>
      <c r="H134" s="105">
        <f t="shared" si="10"/>
        <v>1626477</v>
      </c>
      <c r="I134" s="104" t="str">
        <f t="shared" si="11"/>
        <v>OK</v>
      </c>
      <c r="J134" s="105">
        <v>47056</v>
      </c>
      <c r="K134" s="105">
        <f t="shared" si="12"/>
        <v>1628138</v>
      </c>
      <c r="L134" s="104" t="str">
        <f t="shared" si="13"/>
        <v>OK</v>
      </c>
    </row>
    <row r="135" spans="1:12" ht="15" x14ac:dyDescent="0.25">
      <c r="A135" s="80">
        <v>5.3</v>
      </c>
      <c r="B135" s="106" t="s">
        <v>205</v>
      </c>
      <c r="C135" s="80" t="s">
        <v>79</v>
      </c>
      <c r="D135" s="81">
        <v>40.549999999999997</v>
      </c>
      <c r="E135" s="105">
        <v>42895</v>
      </c>
      <c r="F135" s="103">
        <f t="shared" si="9"/>
        <v>1739392</v>
      </c>
      <c r="G135" s="105">
        <v>42616</v>
      </c>
      <c r="H135" s="105">
        <f t="shared" si="10"/>
        <v>1728079</v>
      </c>
      <c r="I135" s="104" t="str">
        <f t="shared" si="11"/>
        <v>OK</v>
      </c>
      <c r="J135" s="105">
        <v>42659</v>
      </c>
      <c r="K135" s="105">
        <f t="shared" si="12"/>
        <v>1729822</v>
      </c>
      <c r="L135" s="104" t="str">
        <f t="shared" si="13"/>
        <v>OK</v>
      </c>
    </row>
    <row r="136" spans="1:12" ht="15" x14ac:dyDescent="0.25">
      <c r="A136" s="80">
        <v>5.4</v>
      </c>
      <c r="B136" s="106" t="s">
        <v>206</v>
      </c>
      <c r="C136" s="80" t="s">
        <v>79</v>
      </c>
      <c r="D136" s="81">
        <v>118.65</v>
      </c>
      <c r="E136" s="105">
        <v>34628</v>
      </c>
      <c r="F136" s="103">
        <f t="shared" si="9"/>
        <v>4108612</v>
      </c>
      <c r="G136" s="105">
        <v>34403</v>
      </c>
      <c r="H136" s="105">
        <f t="shared" si="10"/>
        <v>4081916</v>
      </c>
      <c r="I136" s="104" t="str">
        <f t="shared" si="11"/>
        <v>OK</v>
      </c>
      <c r="J136" s="105">
        <v>34438</v>
      </c>
      <c r="K136" s="105">
        <f t="shared" si="12"/>
        <v>4086069</v>
      </c>
      <c r="L136" s="104" t="str">
        <f t="shared" si="13"/>
        <v>OK</v>
      </c>
    </row>
    <row r="137" spans="1:12" ht="15" x14ac:dyDescent="0.25">
      <c r="A137" s="80">
        <v>5.5</v>
      </c>
      <c r="B137" s="106" t="s">
        <v>207</v>
      </c>
      <c r="C137" s="80" t="s">
        <v>79</v>
      </c>
      <c r="D137" s="81">
        <v>40.5</v>
      </c>
      <c r="E137" s="105">
        <v>29059</v>
      </c>
      <c r="F137" s="103">
        <f t="shared" si="9"/>
        <v>1176890</v>
      </c>
      <c r="G137" s="105">
        <v>28870</v>
      </c>
      <c r="H137" s="105">
        <f t="shared" si="10"/>
        <v>1169235</v>
      </c>
      <c r="I137" s="104" t="str">
        <f t="shared" si="11"/>
        <v>OK</v>
      </c>
      <c r="J137" s="105">
        <v>28899</v>
      </c>
      <c r="K137" s="105">
        <f t="shared" si="12"/>
        <v>1170410</v>
      </c>
      <c r="L137" s="104" t="str">
        <f t="shared" si="13"/>
        <v>OK</v>
      </c>
    </row>
    <row r="138" spans="1:12" ht="15" x14ac:dyDescent="0.25">
      <c r="A138" s="80">
        <v>5.6</v>
      </c>
      <c r="B138" s="106" t="s">
        <v>208</v>
      </c>
      <c r="C138" s="80" t="s">
        <v>2</v>
      </c>
      <c r="D138" s="81">
        <v>81</v>
      </c>
      <c r="E138" s="105">
        <v>25099</v>
      </c>
      <c r="F138" s="103">
        <f t="shared" ref="F138:F201" si="14">ROUND($D138*E138,0)</f>
        <v>2033019</v>
      </c>
      <c r="G138" s="105">
        <v>24936</v>
      </c>
      <c r="H138" s="105">
        <f t="shared" si="10"/>
        <v>2019816</v>
      </c>
      <c r="I138" s="104" t="str">
        <f t="shared" si="11"/>
        <v>OK</v>
      </c>
      <c r="J138" s="105">
        <v>24961</v>
      </c>
      <c r="K138" s="105">
        <f t="shared" si="12"/>
        <v>2021841</v>
      </c>
      <c r="L138" s="104" t="str">
        <f t="shared" si="13"/>
        <v>OK</v>
      </c>
    </row>
    <row r="139" spans="1:12" ht="15" x14ac:dyDescent="0.25">
      <c r="A139" s="80">
        <v>5.7</v>
      </c>
      <c r="B139" s="106" t="s">
        <v>209</v>
      </c>
      <c r="C139" s="80" t="s">
        <v>2</v>
      </c>
      <c r="D139" s="81">
        <v>9</v>
      </c>
      <c r="E139" s="105">
        <v>74705</v>
      </c>
      <c r="F139" s="103">
        <f t="shared" si="14"/>
        <v>672345</v>
      </c>
      <c r="G139" s="105">
        <v>74219</v>
      </c>
      <c r="H139" s="105">
        <f t="shared" ref="H139:H202" si="15">ROUND($D139*G139,0)</f>
        <v>667971</v>
      </c>
      <c r="I139" s="104" t="str">
        <f t="shared" ref="I139:I202" si="16">+IF(G139&lt;=$E139,"OK","NO OK")</f>
        <v>OK</v>
      </c>
      <c r="J139" s="105">
        <v>74294</v>
      </c>
      <c r="K139" s="105">
        <f t="shared" ref="K139:K202" si="17">ROUND($D139*J139,0)</f>
        <v>668646</v>
      </c>
      <c r="L139" s="104" t="str">
        <f t="shared" ref="L139:L202" si="18">+IF(J139&lt;=$E139,"OK","NO OK")</f>
        <v>OK</v>
      </c>
    </row>
    <row r="140" spans="1:12" ht="15" x14ac:dyDescent="0.25">
      <c r="A140" s="80">
        <v>5.8</v>
      </c>
      <c r="B140" s="106" t="s">
        <v>210</v>
      </c>
      <c r="C140" s="80" t="s">
        <v>2</v>
      </c>
      <c r="D140" s="81">
        <v>4</v>
      </c>
      <c r="E140" s="105">
        <v>49318</v>
      </c>
      <c r="F140" s="103">
        <f t="shared" si="14"/>
        <v>197272</v>
      </c>
      <c r="G140" s="105">
        <v>48997</v>
      </c>
      <c r="H140" s="105">
        <f t="shared" si="15"/>
        <v>195988</v>
      </c>
      <c r="I140" s="104" t="str">
        <f t="shared" si="16"/>
        <v>OK</v>
      </c>
      <c r="J140" s="105">
        <v>49047</v>
      </c>
      <c r="K140" s="105">
        <f t="shared" si="17"/>
        <v>196188</v>
      </c>
      <c r="L140" s="104" t="str">
        <f t="shared" si="18"/>
        <v>OK</v>
      </c>
    </row>
    <row r="141" spans="1:12" ht="15" x14ac:dyDescent="0.25">
      <c r="A141" s="80">
        <v>5.9</v>
      </c>
      <c r="B141" s="106" t="s">
        <v>211</v>
      </c>
      <c r="C141" s="80" t="s">
        <v>2</v>
      </c>
      <c r="D141" s="81">
        <v>3</v>
      </c>
      <c r="E141" s="105">
        <v>30767</v>
      </c>
      <c r="F141" s="103">
        <f t="shared" si="14"/>
        <v>92301</v>
      </c>
      <c r="G141" s="105">
        <v>30567</v>
      </c>
      <c r="H141" s="105">
        <f t="shared" si="15"/>
        <v>91701</v>
      </c>
      <c r="I141" s="104" t="str">
        <f t="shared" si="16"/>
        <v>OK</v>
      </c>
      <c r="J141" s="105">
        <v>30598</v>
      </c>
      <c r="K141" s="105">
        <f t="shared" si="17"/>
        <v>91794</v>
      </c>
      <c r="L141" s="104" t="str">
        <f t="shared" si="18"/>
        <v>OK</v>
      </c>
    </row>
    <row r="142" spans="1:12" ht="15" x14ac:dyDescent="0.25">
      <c r="A142" s="80">
        <v>5.0999999999999996</v>
      </c>
      <c r="B142" s="106" t="s">
        <v>212</v>
      </c>
      <c r="C142" s="80" t="s">
        <v>2</v>
      </c>
      <c r="D142" s="81">
        <v>12</v>
      </c>
      <c r="E142" s="105">
        <v>89616.8</v>
      </c>
      <c r="F142" s="103">
        <f t="shared" si="14"/>
        <v>1075402</v>
      </c>
      <c r="G142" s="105">
        <v>89034</v>
      </c>
      <c r="H142" s="105">
        <f t="shared" si="15"/>
        <v>1068408</v>
      </c>
      <c r="I142" s="104" t="str">
        <f t="shared" si="16"/>
        <v>OK</v>
      </c>
      <c r="J142" s="105">
        <v>89124</v>
      </c>
      <c r="K142" s="105">
        <f t="shared" si="17"/>
        <v>1069488</v>
      </c>
      <c r="L142" s="104" t="str">
        <f t="shared" si="18"/>
        <v>OK</v>
      </c>
    </row>
    <row r="143" spans="1:12" ht="15" x14ac:dyDescent="0.25">
      <c r="A143" s="80">
        <v>5.1100000000000003</v>
      </c>
      <c r="B143" s="106" t="s">
        <v>213</v>
      </c>
      <c r="C143" s="80" t="s">
        <v>2</v>
      </c>
      <c r="D143" s="81">
        <v>6</v>
      </c>
      <c r="E143" s="105">
        <v>47593</v>
      </c>
      <c r="F143" s="103">
        <f t="shared" si="14"/>
        <v>285558</v>
      </c>
      <c r="G143" s="105">
        <v>47284</v>
      </c>
      <c r="H143" s="105">
        <f t="shared" si="15"/>
        <v>283704</v>
      </c>
      <c r="I143" s="104" t="str">
        <f t="shared" si="16"/>
        <v>OK</v>
      </c>
      <c r="J143" s="105">
        <v>47331</v>
      </c>
      <c r="K143" s="105">
        <f t="shared" si="17"/>
        <v>283986</v>
      </c>
      <c r="L143" s="104" t="str">
        <f t="shared" si="18"/>
        <v>OK</v>
      </c>
    </row>
    <row r="144" spans="1:12" ht="15" x14ac:dyDescent="0.25">
      <c r="A144" s="80">
        <v>5.12</v>
      </c>
      <c r="B144" s="106" t="s">
        <v>214</v>
      </c>
      <c r="C144" s="80" t="s">
        <v>2</v>
      </c>
      <c r="D144" s="81">
        <v>30</v>
      </c>
      <c r="E144" s="105">
        <v>39913</v>
      </c>
      <c r="F144" s="103">
        <f t="shared" si="14"/>
        <v>1197390</v>
      </c>
      <c r="G144" s="105">
        <v>39654</v>
      </c>
      <c r="H144" s="105">
        <f t="shared" si="15"/>
        <v>1189620</v>
      </c>
      <c r="I144" s="104" t="str">
        <f t="shared" si="16"/>
        <v>OK</v>
      </c>
      <c r="J144" s="105">
        <v>39693</v>
      </c>
      <c r="K144" s="105">
        <f t="shared" si="17"/>
        <v>1190790</v>
      </c>
      <c r="L144" s="104" t="str">
        <f t="shared" si="18"/>
        <v>OK</v>
      </c>
    </row>
    <row r="145" spans="1:12" ht="15" x14ac:dyDescent="0.25">
      <c r="A145" s="80">
        <v>5.13</v>
      </c>
      <c r="B145" s="106" t="s">
        <v>215</v>
      </c>
      <c r="C145" s="80" t="s">
        <v>2</v>
      </c>
      <c r="D145" s="81">
        <v>18</v>
      </c>
      <c r="E145" s="105">
        <v>28861</v>
      </c>
      <c r="F145" s="103">
        <f t="shared" si="14"/>
        <v>519498</v>
      </c>
      <c r="G145" s="105">
        <v>28673</v>
      </c>
      <c r="H145" s="105">
        <f t="shared" si="15"/>
        <v>516114</v>
      </c>
      <c r="I145" s="104" t="str">
        <f t="shared" si="16"/>
        <v>OK</v>
      </c>
      <c r="J145" s="105">
        <v>28702</v>
      </c>
      <c r="K145" s="105">
        <f t="shared" si="17"/>
        <v>516636</v>
      </c>
      <c r="L145" s="104" t="str">
        <f t="shared" si="18"/>
        <v>OK</v>
      </c>
    </row>
    <row r="146" spans="1:12" ht="15" x14ac:dyDescent="0.25">
      <c r="A146" s="80">
        <v>5.14</v>
      </c>
      <c r="B146" s="106" t="s">
        <v>216</v>
      </c>
      <c r="C146" s="80" t="s">
        <v>2</v>
      </c>
      <c r="D146" s="81">
        <v>9</v>
      </c>
      <c r="E146" s="105">
        <v>28796</v>
      </c>
      <c r="F146" s="103">
        <f t="shared" si="14"/>
        <v>259164</v>
      </c>
      <c r="G146" s="105">
        <v>28609</v>
      </c>
      <c r="H146" s="105">
        <f t="shared" si="15"/>
        <v>257481</v>
      </c>
      <c r="I146" s="104" t="str">
        <f t="shared" si="16"/>
        <v>OK</v>
      </c>
      <c r="J146" s="105">
        <v>28638</v>
      </c>
      <c r="K146" s="105">
        <f t="shared" si="17"/>
        <v>257742</v>
      </c>
      <c r="L146" s="104" t="str">
        <f t="shared" si="18"/>
        <v>OK</v>
      </c>
    </row>
    <row r="147" spans="1:12" ht="15" x14ac:dyDescent="0.25">
      <c r="A147" s="80">
        <v>5.15</v>
      </c>
      <c r="B147" s="106" t="s">
        <v>217</v>
      </c>
      <c r="C147" s="80" t="s">
        <v>2</v>
      </c>
      <c r="D147" s="81">
        <v>2</v>
      </c>
      <c r="E147" s="105">
        <v>50148</v>
      </c>
      <c r="F147" s="103">
        <f t="shared" si="14"/>
        <v>100296</v>
      </c>
      <c r="G147" s="105">
        <v>49822</v>
      </c>
      <c r="H147" s="105">
        <f t="shared" si="15"/>
        <v>99644</v>
      </c>
      <c r="I147" s="104" t="str">
        <f t="shared" si="16"/>
        <v>OK</v>
      </c>
      <c r="J147" s="105">
        <v>49872</v>
      </c>
      <c r="K147" s="105">
        <f t="shared" si="17"/>
        <v>99744</v>
      </c>
      <c r="L147" s="104" t="str">
        <f t="shared" si="18"/>
        <v>OK</v>
      </c>
    </row>
    <row r="148" spans="1:12" ht="15" x14ac:dyDescent="0.25">
      <c r="A148" s="80">
        <v>5.16</v>
      </c>
      <c r="B148" s="106" t="s">
        <v>218</v>
      </c>
      <c r="C148" s="80" t="s">
        <v>2</v>
      </c>
      <c r="D148" s="81">
        <v>9</v>
      </c>
      <c r="E148" s="105">
        <v>33484</v>
      </c>
      <c r="F148" s="103">
        <f t="shared" si="14"/>
        <v>301356</v>
      </c>
      <c r="G148" s="105">
        <v>33266</v>
      </c>
      <c r="H148" s="105">
        <f t="shared" si="15"/>
        <v>299394</v>
      </c>
      <c r="I148" s="104" t="str">
        <f t="shared" si="16"/>
        <v>OK</v>
      </c>
      <c r="J148" s="105">
        <v>33300</v>
      </c>
      <c r="K148" s="105">
        <f t="shared" si="17"/>
        <v>299700</v>
      </c>
      <c r="L148" s="104" t="str">
        <f t="shared" si="18"/>
        <v>OK</v>
      </c>
    </row>
    <row r="149" spans="1:12" ht="15" x14ac:dyDescent="0.25">
      <c r="A149" s="80">
        <v>5.17</v>
      </c>
      <c r="B149" s="106" t="s">
        <v>219</v>
      </c>
      <c r="C149" s="80" t="s">
        <v>2</v>
      </c>
      <c r="D149" s="81">
        <v>9</v>
      </c>
      <c r="E149" s="105">
        <v>28304</v>
      </c>
      <c r="F149" s="103">
        <f t="shared" si="14"/>
        <v>254736</v>
      </c>
      <c r="G149" s="105">
        <v>28120</v>
      </c>
      <c r="H149" s="105">
        <f t="shared" si="15"/>
        <v>253080</v>
      </c>
      <c r="I149" s="104" t="str">
        <f t="shared" si="16"/>
        <v>OK</v>
      </c>
      <c r="J149" s="105">
        <v>28148</v>
      </c>
      <c r="K149" s="105">
        <f t="shared" si="17"/>
        <v>253332</v>
      </c>
      <c r="L149" s="104" t="str">
        <f t="shared" si="18"/>
        <v>OK</v>
      </c>
    </row>
    <row r="150" spans="1:12" ht="15" x14ac:dyDescent="0.25">
      <c r="A150" s="80">
        <v>5.1800000000000104</v>
      </c>
      <c r="B150" s="106" t="s">
        <v>220</v>
      </c>
      <c r="C150" s="80" t="s">
        <v>2</v>
      </c>
      <c r="D150" s="81">
        <v>30</v>
      </c>
      <c r="E150" s="105">
        <v>22677</v>
      </c>
      <c r="F150" s="103">
        <f t="shared" si="14"/>
        <v>680310</v>
      </c>
      <c r="G150" s="105">
        <v>22530</v>
      </c>
      <c r="H150" s="105">
        <f t="shared" si="15"/>
        <v>675900</v>
      </c>
      <c r="I150" s="104" t="str">
        <f t="shared" si="16"/>
        <v>OK</v>
      </c>
      <c r="J150" s="105">
        <v>22552</v>
      </c>
      <c r="K150" s="105">
        <f t="shared" si="17"/>
        <v>676560</v>
      </c>
      <c r="L150" s="104" t="str">
        <f t="shared" si="18"/>
        <v>OK</v>
      </c>
    </row>
    <row r="151" spans="1:12" ht="15" x14ac:dyDescent="0.25">
      <c r="A151" s="80">
        <v>5.1900000000000102</v>
      </c>
      <c r="B151" s="106" t="s">
        <v>221</v>
      </c>
      <c r="C151" s="80" t="s">
        <v>2</v>
      </c>
      <c r="D151" s="81">
        <v>9</v>
      </c>
      <c r="E151" s="105">
        <v>18944</v>
      </c>
      <c r="F151" s="103">
        <f t="shared" si="14"/>
        <v>170496</v>
      </c>
      <c r="G151" s="105">
        <v>18821</v>
      </c>
      <c r="H151" s="105">
        <f t="shared" si="15"/>
        <v>169389</v>
      </c>
      <c r="I151" s="104" t="str">
        <f t="shared" si="16"/>
        <v>OK</v>
      </c>
      <c r="J151" s="105">
        <v>18840</v>
      </c>
      <c r="K151" s="105">
        <f t="shared" si="17"/>
        <v>169560</v>
      </c>
      <c r="L151" s="104" t="str">
        <f t="shared" si="18"/>
        <v>OK</v>
      </c>
    </row>
    <row r="152" spans="1:12" ht="15" x14ac:dyDescent="0.25">
      <c r="A152" s="80">
        <v>5.2000000000000099</v>
      </c>
      <c r="B152" s="106" t="s">
        <v>222</v>
      </c>
      <c r="C152" s="80" t="s">
        <v>2</v>
      </c>
      <c r="D152" s="81">
        <v>18</v>
      </c>
      <c r="E152" s="105">
        <v>18944</v>
      </c>
      <c r="F152" s="103">
        <f t="shared" si="14"/>
        <v>340992</v>
      </c>
      <c r="G152" s="105">
        <v>18821</v>
      </c>
      <c r="H152" s="105">
        <f t="shared" si="15"/>
        <v>338778</v>
      </c>
      <c r="I152" s="104" t="str">
        <f t="shared" si="16"/>
        <v>OK</v>
      </c>
      <c r="J152" s="105">
        <v>18840</v>
      </c>
      <c r="K152" s="105">
        <f t="shared" si="17"/>
        <v>339120</v>
      </c>
      <c r="L152" s="104" t="str">
        <f t="shared" si="18"/>
        <v>OK</v>
      </c>
    </row>
    <row r="153" spans="1:12" ht="15" x14ac:dyDescent="0.25">
      <c r="A153" s="80">
        <v>5.2100000000000097</v>
      </c>
      <c r="B153" s="106" t="s">
        <v>223</v>
      </c>
      <c r="C153" s="80" t="s">
        <v>2</v>
      </c>
      <c r="D153" s="81">
        <v>12</v>
      </c>
      <c r="E153" s="105">
        <v>14290</v>
      </c>
      <c r="F153" s="103">
        <f t="shared" si="14"/>
        <v>171480</v>
      </c>
      <c r="G153" s="105">
        <v>14197</v>
      </c>
      <c r="H153" s="105">
        <f t="shared" si="15"/>
        <v>170364</v>
      </c>
      <c r="I153" s="104" t="str">
        <f t="shared" si="16"/>
        <v>OK</v>
      </c>
      <c r="J153" s="105">
        <v>14211</v>
      </c>
      <c r="K153" s="105">
        <f t="shared" si="17"/>
        <v>170532</v>
      </c>
      <c r="L153" s="104" t="str">
        <f t="shared" si="18"/>
        <v>OK</v>
      </c>
    </row>
    <row r="154" spans="1:12" ht="15" x14ac:dyDescent="0.25">
      <c r="A154" s="80">
        <v>5.2200000000000104</v>
      </c>
      <c r="B154" s="106" t="s">
        <v>224</v>
      </c>
      <c r="C154" s="80" t="s">
        <v>2</v>
      </c>
      <c r="D154" s="81">
        <v>6</v>
      </c>
      <c r="E154" s="105">
        <v>1765650</v>
      </c>
      <c r="F154" s="103">
        <f t="shared" si="14"/>
        <v>10593900</v>
      </c>
      <c r="G154" s="105">
        <v>1754173</v>
      </c>
      <c r="H154" s="105">
        <f t="shared" si="15"/>
        <v>10525038</v>
      </c>
      <c r="I154" s="104" t="str">
        <f t="shared" si="16"/>
        <v>OK</v>
      </c>
      <c r="J154" s="105">
        <v>1755939</v>
      </c>
      <c r="K154" s="105">
        <f t="shared" si="17"/>
        <v>10535634</v>
      </c>
      <c r="L154" s="104" t="str">
        <f t="shared" si="18"/>
        <v>OK</v>
      </c>
    </row>
    <row r="155" spans="1:12" ht="15" x14ac:dyDescent="0.25">
      <c r="A155" s="80">
        <v>5.2300000000000102</v>
      </c>
      <c r="B155" s="106" t="s">
        <v>225</v>
      </c>
      <c r="C155" s="80" t="s">
        <v>2</v>
      </c>
      <c r="D155" s="81">
        <v>4</v>
      </c>
      <c r="E155" s="105">
        <v>105065</v>
      </c>
      <c r="F155" s="103">
        <f t="shared" si="14"/>
        <v>420260</v>
      </c>
      <c r="G155" s="105">
        <v>104382</v>
      </c>
      <c r="H155" s="105">
        <f t="shared" si="15"/>
        <v>417528</v>
      </c>
      <c r="I155" s="104" t="str">
        <f t="shared" si="16"/>
        <v>OK</v>
      </c>
      <c r="J155" s="105">
        <v>104487</v>
      </c>
      <c r="K155" s="105">
        <f t="shared" si="17"/>
        <v>417948</v>
      </c>
      <c r="L155" s="104" t="str">
        <f t="shared" si="18"/>
        <v>OK</v>
      </c>
    </row>
    <row r="156" spans="1:12" ht="15" x14ac:dyDescent="0.25">
      <c r="A156" s="80">
        <v>5.24000000000001</v>
      </c>
      <c r="B156" s="106" t="s">
        <v>226</v>
      </c>
      <c r="C156" s="80" t="s">
        <v>2</v>
      </c>
      <c r="D156" s="81">
        <v>69</v>
      </c>
      <c r="E156" s="105">
        <v>170823</v>
      </c>
      <c r="F156" s="103">
        <f t="shared" si="14"/>
        <v>11786787</v>
      </c>
      <c r="G156" s="105">
        <v>169713</v>
      </c>
      <c r="H156" s="105">
        <f t="shared" si="15"/>
        <v>11710197</v>
      </c>
      <c r="I156" s="104" t="str">
        <f t="shared" si="16"/>
        <v>OK</v>
      </c>
      <c r="J156" s="105">
        <v>169883</v>
      </c>
      <c r="K156" s="105">
        <f t="shared" si="17"/>
        <v>11721927</v>
      </c>
      <c r="L156" s="104" t="str">
        <f t="shared" si="18"/>
        <v>OK</v>
      </c>
    </row>
    <row r="157" spans="1:12" ht="15" x14ac:dyDescent="0.25">
      <c r="A157" s="80">
        <v>5.2500000000000098</v>
      </c>
      <c r="B157" s="106" t="s">
        <v>227</v>
      </c>
      <c r="C157" s="80" t="s">
        <v>2</v>
      </c>
      <c r="D157" s="81">
        <v>140</v>
      </c>
      <c r="E157" s="105">
        <v>32391</v>
      </c>
      <c r="F157" s="103">
        <f t="shared" si="14"/>
        <v>4534740</v>
      </c>
      <c r="G157" s="105">
        <v>32180</v>
      </c>
      <c r="H157" s="105">
        <f t="shared" si="15"/>
        <v>4505200</v>
      </c>
      <c r="I157" s="104" t="str">
        <f t="shared" si="16"/>
        <v>OK</v>
      </c>
      <c r="J157" s="105">
        <v>32213</v>
      </c>
      <c r="K157" s="105">
        <f t="shared" si="17"/>
        <v>4509820</v>
      </c>
      <c r="L157" s="104" t="str">
        <f t="shared" si="18"/>
        <v>OK</v>
      </c>
    </row>
    <row r="158" spans="1:12" ht="15" x14ac:dyDescent="0.25">
      <c r="A158" s="80">
        <v>5.2600000000000096</v>
      </c>
      <c r="B158" s="106" t="s">
        <v>228</v>
      </c>
      <c r="C158" s="80" t="s">
        <v>2</v>
      </c>
      <c r="D158" s="81">
        <v>9</v>
      </c>
      <c r="E158" s="105">
        <v>1879912</v>
      </c>
      <c r="F158" s="103">
        <f t="shared" si="14"/>
        <v>16919208</v>
      </c>
      <c r="G158" s="105">
        <v>1867693</v>
      </c>
      <c r="H158" s="105">
        <f t="shared" si="15"/>
        <v>16809237</v>
      </c>
      <c r="I158" s="104" t="str">
        <f t="shared" si="16"/>
        <v>OK</v>
      </c>
      <c r="J158" s="105">
        <v>1869572</v>
      </c>
      <c r="K158" s="105">
        <f t="shared" si="17"/>
        <v>16826148</v>
      </c>
      <c r="L158" s="104" t="str">
        <f t="shared" si="18"/>
        <v>OK</v>
      </c>
    </row>
    <row r="159" spans="1:12" ht="15" x14ac:dyDescent="0.25">
      <c r="A159" s="80">
        <v>5.2700000000000102</v>
      </c>
      <c r="B159" s="106" t="s">
        <v>229</v>
      </c>
      <c r="C159" s="80" t="s">
        <v>2</v>
      </c>
      <c r="D159" s="81">
        <v>3</v>
      </c>
      <c r="E159" s="105">
        <v>327129</v>
      </c>
      <c r="F159" s="103">
        <f t="shared" si="14"/>
        <v>981387</v>
      </c>
      <c r="G159" s="105">
        <v>325003</v>
      </c>
      <c r="H159" s="105">
        <f t="shared" si="15"/>
        <v>975009</v>
      </c>
      <c r="I159" s="104" t="str">
        <f t="shared" si="16"/>
        <v>OK</v>
      </c>
      <c r="J159" s="105">
        <v>325330</v>
      </c>
      <c r="K159" s="105">
        <f t="shared" si="17"/>
        <v>975990</v>
      </c>
      <c r="L159" s="104" t="str">
        <f t="shared" si="18"/>
        <v>OK</v>
      </c>
    </row>
    <row r="160" spans="1:12" ht="15" x14ac:dyDescent="0.25">
      <c r="A160" s="80">
        <v>5.28000000000001</v>
      </c>
      <c r="B160" s="106" t="s">
        <v>230</v>
      </c>
      <c r="C160" s="80" t="s">
        <v>2</v>
      </c>
      <c r="D160" s="81">
        <v>1</v>
      </c>
      <c r="E160" s="105">
        <v>828182</v>
      </c>
      <c r="F160" s="103">
        <f t="shared" si="14"/>
        <v>828182</v>
      </c>
      <c r="G160" s="105">
        <v>822799</v>
      </c>
      <c r="H160" s="105">
        <f t="shared" si="15"/>
        <v>822799</v>
      </c>
      <c r="I160" s="104" t="str">
        <f t="shared" si="16"/>
        <v>OK</v>
      </c>
      <c r="J160" s="105">
        <v>823627</v>
      </c>
      <c r="K160" s="105">
        <f t="shared" si="17"/>
        <v>823627</v>
      </c>
      <c r="L160" s="104" t="str">
        <f t="shared" si="18"/>
        <v>OK</v>
      </c>
    </row>
    <row r="161" spans="1:12" ht="15" x14ac:dyDescent="0.25">
      <c r="A161" s="80">
        <v>5.2900000000000098</v>
      </c>
      <c r="B161" s="106" t="s">
        <v>231</v>
      </c>
      <c r="C161" s="80" t="s">
        <v>2</v>
      </c>
      <c r="D161" s="81">
        <v>4</v>
      </c>
      <c r="E161" s="105">
        <v>989580</v>
      </c>
      <c r="F161" s="103">
        <f t="shared" si="14"/>
        <v>3958320</v>
      </c>
      <c r="G161" s="105">
        <v>983148</v>
      </c>
      <c r="H161" s="105">
        <f t="shared" si="15"/>
        <v>3932592</v>
      </c>
      <c r="I161" s="104" t="str">
        <f t="shared" si="16"/>
        <v>OK</v>
      </c>
      <c r="J161" s="105">
        <v>984137</v>
      </c>
      <c r="K161" s="105">
        <f t="shared" si="17"/>
        <v>3936548</v>
      </c>
      <c r="L161" s="104" t="str">
        <f t="shared" si="18"/>
        <v>OK</v>
      </c>
    </row>
    <row r="162" spans="1:12" ht="15" x14ac:dyDescent="0.25">
      <c r="A162" s="80">
        <v>5.3000000000000096</v>
      </c>
      <c r="B162" s="106" t="s">
        <v>232</v>
      </c>
      <c r="C162" s="80" t="s">
        <v>2</v>
      </c>
      <c r="D162" s="81">
        <v>1</v>
      </c>
      <c r="E162" s="105">
        <v>1906299</v>
      </c>
      <c r="F162" s="103">
        <f t="shared" si="14"/>
        <v>1906299</v>
      </c>
      <c r="G162" s="105">
        <v>1893908</v>
      </c>
      <c r="H162" s="105">
        <f t="shared" si="15"/>
        <v>1893908</v>
      </c>
      <c r="I162" s="104" t="str">
        <f t="shared" si="16"/>
        <v>OK</v>
      </c>
      <c r="J162" s="105">
        <v>1895814</v>
      </c>
      <c r="K162" s="105">
        <f t="shared" si="17"/>
        <v>1895814</v>
      </c>
      <c r="L162" s="104" t="str">
        <f t="shared" si="18"/>
        <v>OK</v>
      </c>
    </row>
    <row r="163" spans="1:12" ht="15" x14ac:dyDescent="0.25">
      <c r="A163" s="80">
        <v>5.31</v>
      </c>
      <c r="B163" s="106" t="s">
        <v>233</v>
      </c>
      <c r="C163" s="80" t="s">
        <v>2</v>
      </c>
      <c r="D163" s="81">
        <v>1</v>
      </c>
      <c r="E163" s="105">
        <v>5316338</v>
      </c>
      <c r="F163" s="103">
        <f t="shared" si="14"/>
        <v>5316338</v>
      </c>
      <c r="G163" s="105">
        <v>5281782</v>
      </c>
      <c r="H163" s="105">
        <f t="shared" si="15"/>
        <v>5281782</v>
      </c>
      <c r="I163" s="104" t="str">
        <f t="shared" si="16"/>
        <v>OK</v>
      </c>
      <c r="J163" s="105">
        <v>5287098</v>
      </c>
      <c r="K163" s="105">
        <f t="shared" si="17"/>
        <v>5287098</v>
      </c>
      <c r="L163" s="104" t="str">
        <f t="shared" si="18"/>
        <v>OK</v>
      </c>
    </row>
    <row r="164" spans="1:12" ht="15" x14ac:dyDescent="0.25">
      <c r="A164" s="80">
        <v>5.32</v>
      </c>
      <c r="B164" s="106" t="s">
        <v>234</v>
      </c>
      <c r="C164" s="80" t="s">
        <v>2</v>
      </c>
      <c r="D164" s="81">
        <v>1</v>
      </c>
      <c r="E164" s="105">
        <v>21698248</v>
      </c>
      <c r="F164" s="103">
        <f t="shared" si="14"/>
        <v>21698248</v>
      </c>
      <c r="G164" s="105">
        <v>21557209</v>
      </c>
      <c r="H164" s="105">
        <f t="shared" si="15"/>
        <v>21557209</v>
      </c>
      <c r="I164" s="104" t="str">
        <f t="shared" si="16"/>
        <v>OK</v>
      </c>
      <c r="J164" s="105">
        <v>21578908</v>
      </c>
      <c r="K164" s="105">
        <f t="shared" si="17"/>
        <v>21578908</v>
      </c>
      <c r="L164" s="104" t="str">
        <f t="shared" si="18"/>
        <v>OK</v>
      </c>
    </row>
    <row r="165" spans="1:12" ht="15" x14ac:dyDescent="0.25">
      <c r="A165" s="80"/>
      <c r="B165" s="106"/>
      <c r="C165" s="80"/>
      <c r="D165" s="81"/>
      <c r="E165" s="105"/>
      <c r="F165" s="103">
        <f t="shared" si="14"/>
        <v>0</v>
      </c>
      <c r="G165" s="105"/>
      <c r="H165" s="105">
        <f t="shared" si="15"/>
        <v>0</v>
      </c>
      <c r="I165" s="104" t="str">
        <f t="shared" si="16"/>
        <v>OK</v>
      </c>
      <c r="J165" s="105"/>
      <c r="K165" s="105">
        <f t="shared" si="17"/>
        <v>0</v>
      </c>
      <c r="L165" s="104" t="str">
        <f t="shared" si="18"/>
        <v>OK</v>
      </c>
    </row>
    <row r="166" spans="1:12" ht="15" x14ac:dyDescent="0.25">
      <c r="A166" s="80"/>
      <c r="B166" s="105" t="s">
        <v>235</v>
      </c>
      <c r="C166" s="80"/>
      <c r="D166" s="81"/>
      <c r="E166" s="105"/>
      <c r="F166" s="103">
        <f t="shared" si="14"/>
        <v>0</v>
      </c>
      <c r="G166" s="105"/>
      <c r="H166" s="105">
        <f t="shared" si="15"/>
        <v>0</v>
      </c>
      <c r="I166" s="104" t="str">
        <f t="shared" si="16"/>
        <v>OK</v>
      </c>
      <c r="J166" s="105"/>
      <c r="K166" s="105">
        <f t="shared" si="17"/>
        <v>0</v>
      </c>
      <c r="L166" s="104" t="str">
        <f t="shared" si="18"/>
        <v>OK</v>
      </c>
    </row>
    <row r="167" spans="1:12" ht="15" x14ac:dyDescent="0.25">
      <c r="A167" s="80"/>
      <c r="B167" s="106"/>
      <c r="C167" s="80"/>
      <c r="D167" s="81"/>
      <c r="E167" s="105"/>
      <c r="F167" s="103">
        <f t="shared" si="14"/>
        <v>0</v>
      </c>
      <c r="G167" s="105"/>
      <c r="H167" s="105">
        <f t="shared" si="15"/>
        <v>0</v>
      </c>
      <c r="I167" s="104" t="str">
        <f t="shared" si="16"/>
        <v>OK</v>
      </c>
      <c r="J167" s="105"/>
      <c r="K167" s="105">
        <f t="shared" si="17"/>
        <v>0</v>
      </c>
      <c r="L167" s="104" t="str">
        <f t="shared" si="18"/>
        <v>OK</v>
      </c>
    </row>
    <row r="168" spans="1:12" ht="15" x14ac:dyDescent="0.25">
      <c r="A168" s="80">
        <v>6</v>
      </c>
      <c r="B168" s="106" t="s">
        <v>236</v>
      </c>
      <c r="C168" s="80"/>
      <c r="D168" s="81"/>
      <c r="E168" s="105"/>
      <c r="F168" s="103">
        <f t="shared" si="14"/>
        <v>0</v>
      </c>
      <c r="G168" s="105"/>
      <c r="H168" s="105">
        <f t="shared" si="15"/>
        <v>0</v>
      </c>
      <c r="I168" s="104" t="str">
        <f t="shared" si="16"/>
        <v>OK</v>
      </c>
      <c r="J168" s="105"/>
      <c r="K168" s="105">
        <f t="shared" si="17"/>
        <v>0</v>
      </c>
      <c r="L168" s="104" t="str">
        <f t="shared" si="18"/>
        <v>OK</v>
      </c>
    </row>
    <row r="169" spans="1:12" ht="25.5" x14ac:dyDescent="0.25">
      <c r="A169" s="80">
        <v>6.1</v>
      </c>
      <c r="B169" s="106" t="s">
        <v>237</v>
      </c>
      <c r="C169" s="80" t="s">
        <v>2</v>
      </c>
      <c r="D169" s="81">
        <v>1</v>
      </c>
      <c r="E169" s="105">
        <v>5751811</v>
      </c>
      <c r="F169" s="103">
        <f t="shared" si="14"/>
        <v>5751811</v>
      </c>
      <c r="G169" s="105">
        <v>5714424</v>
      </c>
      <c r="H169" s="105">
        <f t="shared" si="15"/>
        <v>5714424</v>
      </c>
      <c r="I169" s="104" t="str">
        <f t="shared" si="16"/>
        <v>OK</v>
      </c>
      <c r="J169" s="105">
        <v>5720176</v>
      </c>
      <c r="K169" s="105">
        <f t="shared" si="17"/>
        <v>5720176</v>
      </c>
      <c r="L169" s="104" t="str">
        <f t="shared" si="18"/>
        <v>OK</v>
      </c>
    </row>
    <row r="170" spans="1:12" ht="25.5" x14ac:dyDescent="0.25">
      <c r="A170" s="80">
        <v>6.2</v>
      </c>
      <c r="B170" s="106" t="s">
        <v>238</v>
      </c>
      <c r="C170" s="80" t="s">
        <v>2</v>
      </c>
      <c r="D170" s="81">
        <v>1</v>
      </c>
      <c r="E170" s="105">
        <v>2358021</v>
      </c>
      <c r="F170" s="103">
        <f t="shared" si="14"/>
        <v>2358021</v>
      </c>
      <c r="G170" s="105">
        <v>2342694</v>
      </c>
      <c r="H170" s="105">
        <f t="shared" si="15"/>
        <v>2342694</v>
      </c>
      <c r="I170" s="104" t="str">
        <f t="shared" si="16"/>
        <v>OK</v>
      </c>
      <c r="J170" s="105">
        <v>2345052</v>
      </c>
      <c r="K170" s="105">
        <f t="shared" si="17"/>
        <v>2345052</v>
      </c>
      <c r="L170" s="104" t="str">
        <f t="shared" si="18"/>
        <v>OK</v>
      </c>
    </row>
    <row r="171" spans="1:12" ht="25.5" x14ac:dyDescent="0.25">
      <c r="A171" s="80">
        <v>6.3</v>
      </c>
      <c r="B171" s="106" t="s">
        <v>239</v>
      </c>
      <c r="C171" s="80" t="s">
        <v>2</v>
      </c>
      <c r="D171" s="81">
        <v>1</v>
      </c>
      <c r="E171" s="105">
        <v>4306675.0999999996</v>
      </c>
      <c r="F171" s="103">
        <f t="shared" si="14"/>
        <v>4306675</v>
      </c>
      <c r="G171" s="105">
        <v>4278682</v>
      </c>
      <c r="H171" s="105">
        <f t="shared" si="15"/>
        <v>4278682</v>
      </c>
      <c r="I171" s="104" t="str">
        <f t="shared" si="16"/>
        <v>OK</v>
      </c>
      <c r="J171" s="105">
        <v>4282988</v>
      </c>
      <c r="K171" s="105">
        <f t="shared" si="17"/>
        <v>4282988</v>
      </c>
      <c r="L171" s="104" t="str">
        <f t="shared" si="18"/>
        <v>OK</v>
      </c>
    </row>
    <row r="172" spans="1:12" ht="15" x14ac:dyDescent="0.25">
      <c r="A172" s="80"/>
      <c r="B172" s="106"/>
      <c r="C172" s="80"/>
      <c r="D172" s="81"/>
      <c r="E172" s="105"/>
      <c r="F172" s="103">
        <f t="shared" si="14"/>
        <v>0</v>
      </c>
      <c r="G172" s="105"/>
      <c r="H172" s="105">
        <f t="shared" si="15"/>
        <v>0</v>
      </c>
      <c r="I172" s="104" t="str">
        <f t="shared" si="16"/>
        <v>OK</v>
      </c>
      <c r="J172" s="105"/>
      <c r="K172" s="105">
        <f t="shared" si="17"/>
        <v>0</v>
      </c>
      <c r="L172" s="104" t="str">
        <f t="shared" si="18"/>
        <v>OK</v>
      </c>
    </row>
    <row r="173" spans="1:12" ht="15" x14ac:dyDescent="0.25">
      <c r="A173" s="80"/>
      <c r="B173" s="105" t="s">
        <v>240</v>
      </c>
      <c r="C173" s="80"/>
      <c r="D173" s="81"/>
      <c r="E173" s="105"/>
      <c r="F173" s="103">
        <f t="shared" si="14"/>
        <v>0</v>
      </c>
      <c r="G173" s="105"/>
      <c r="H173" s="105">
        <f t="shared" si="15"/>
        <v>0</v>
      </c>
      <c r="I173" s="104" t="str">
        <f t="shared" si="16"/>
        <v>OK</v>
      </c>
      <c r="J173" s="105"/>
      <c r="K173" s="105">
        <f t="shared" si="17"/>
        <v>0</v>
      </c>
      <c r="L173" s="104" t="str">
        <f t="shared" si="18"/>
        <v>OK</v>
      </c>
    </row>
    <row r="174" spans="1:12" ht="15" x14ac:dyDescent="0.25">
      <c r="A174" s="80"/>
      <c r="B174" s="106"/>
      <c r="C174" s="80"/>
      <c r="D174" s="81"/>
      <c r="E174" s="105"/>
      <c r="F174" s="103">
        <f t="shared" si="14"/>
        <v>0</v>
      </c>
      <c r="G174" s="105"/>
      <c r="H174" s="105">
        <f t="shared" si="15"/>
        <v>0</v>
      </c>
      <c r="I174" s="104" t="str">
        <f t="shared" si="16"/>
        <v>OK</v>
      </c>
      <c r="J174" s="105"/>
      <c r="K174" s="105">
        <f t="shared" si="17"/>
        <v>0</v>
      </c>
      <c r="L174" s="104" t="str">
        <f t="shared" si="18"/>
        <v>OK</v>
      </c>
    </row>
    <row r="175" spans="1:12" ht="15" x14ac:dyDescent="0.25">
      <c r="A175" s="80">
        <v>7</v>
      </c>
      <c r="B175" s="106" t="s">
        <v>241</v>
      </c>
      <c r="C175" s="80"/>
      <c r="D175" s="81"/>
      <c r="E175" s="105"/>
      <c r="F175" s="103">
        <f t="shared" si="14"/>
        <v>0</v>
      </c>
      <c r="G175" s="105"/>
      <c r="H175" s="105">
        <f t="shared" si="15"/>
        <v>0</v>
      </c>
      <c r="I175" s="104" t="str">
        <f t="shared" si="16"/>
        <v>OK</v>
      </c>
      <c r="J175" s="105"/>
      <c r="K175" s="105">
        <f t="shared" si="17"/>
        <v>0</v>
      </c>
      <c r="L175" s="104" t="str">
        <f t="shared" si="18"/>
        <v>OK</v>
      </c>
    </row>
    <row r="176" spans="1:12" ht="15" x14ac:dyDescent="0.25">
      <c r="A176" s="80">
        <v>7.1</v>
      </c>
      <c r="B176" s="106" t="s">
        <v>242</v>
      </c>
      <c r="C176" s="80" t="s">
        <v>2</v>
      </c>
      <c r="D176" s="81">
        <v>651</v>
      </c>
      <c r="E176" s="105">
        <v>214591</v>
      </c>
      <c r="F176" s="103">
        <f t="shared" si="14"/>
        <v>139698741</v>
      </c>
      <c r="G176" s="105">
        <v>212445</v>
      </c>
      <c r="H176" s="105">
        <f t="shared" si="15"/>
        <v>138301695</v>
      </c>
      <c r="I176" s="104" t="str">
        <f t="shared" si="16"/>
        <v>OK</v>
      </c>
      <c r="J176" s="105">
        <v>213411</v>
      </c>
      <c r="K176" s="105">
        <f t="shared" si="17"/>
        <v>138930561</v>
      </c>
      <c r="L176" s="104" t="str">
        <f t="shared" si="18"/>
        <v>OK</v>
      </c>
    </row>
    <row r="177" spans="1:12" ht="15" x14ac:dyDescent="0.25">
      <c r="A177" s="80">
        <v>7.2</v>
      </c>
      <c r="B177" s="106" t="s">
        <v>243</v>
      </c>
      <c r="C177" s="80" t="s">
        <v>2</v>
      </c>
      <c r="D177" s="81">
        <v>52</v>
      </c>
      <c r="E177" s="105">
        <v>565429</v>
      </c>
      <c r="F177" s="103">
        <f t="shared" si="14"/>
        <v>29402308</v>
      </c>
      <c r="G177" s="105">
        <v>561754</v>
      </c>
      <c r="H177" s="105">
        <f t="shared" si="15"/>
        <v>29211208</v>
      </c>
      <c r="I177" s="104" t="str">
        <f t="shared" si="16"/>
        <v>OK</v>
      </c>
      <c r="J177" s="105">
        <v>562319</v>
      </c>
      <c r="K177" s="105">
        <f t="shared" si="17"/>
        <v>29240588</v>
      </c>
      <c r="L177" s="104" t="str">
        <f t="shared" si="18"/>
        <v>OK</v>
      </c>
    </row>
    <row r="178" spans="1:12" ht="15" x14ac:dyDescent="0.25">
      <c r="A178" s="80">
        <v>7.3</v>
      </c>
      <c r="B178" s="106" t="s">
        <v>244</v>
      </c>
      <c r="C178" s="80" t="s">
        <v>2</v>
      </c>
      <c r="D178" s="81">
        <v>453</v>
      </c>
      <c r="E178" s="105">
        <v>140769</v>
      </c>
      <c r="F178" s="103">
        <f t="shared" si="14"/>
        <v>63768357</v>
      </c>
      <c r="G178" s="105">
        <v>139854</v>
      </c>
      <c r="H178" s="105">
        <f t="shared" si="15"/>
        <v>63353862</v>
      </c>
      <c r="I178" s="104" t="str">
        <f t="shared" si="16"/>
        <v>OK</v>
      </c>
      <c r="J178" s="105">
        <v>139995</v>
      </c>
      <c r="K178" s="105">
        <f t="shared" si="17"/>
        <v>63417735</v>
      </c>
      <c r="L178" s="104" t="str">
        <f t="shared" si="18"/>
        <v>OK</v>
      </c>
    </row>
    <row r="179" spans="1:12" ht="15" x14ac:dyDescent="0.25">
      <c r="A179" s="80">
        <v>7.4</v>
      </c>
      <c r="B179" s="106" t="s">
        <v>245</v>
      </c>
      <c r="C179" s="80" t="s">
        <v>2</v>
      </c>
      <c r="D179" s="81">
        <v>2</v>
      </c>
      <c r="E179" s="105">
        <v>175560</v>
      </c>
      <c r="F179" s="103">
        <f t="shared" si="14"/>
        <v>351120</v>
      </c>
      <c r="G179" s="105">
        <v>174419</v>
      </c>
      <c r="H179" s="105">
        <f t="shared" si="15"/>
        <v>348838</v>
      </c>
      <c r="I179" s="104" t="str">
        <f t="shared" si="16"/>
        <v>OK</v>
      </c>
      <c r="J179" s="105">
        <v>174594</v>
      </c>
      <c r="K179" s="105">
        <f t="shared" si="17"/>
        <v>349188</v>
      </c>
      <c r="L179" s="104" t="str">
        <f t="shared" si="18"/>
        <v>OK</v>
      </c>
    </row>
    <row r="180" spans="1:12" ht="15" x14ac:dyDescent="0.25">
      <c r="A180" s="80">
        <v>7.5</v>
      </c>
      <c r="B180" s="106" t="s">
        <v>246</v>
      </c>
      <c r="C180" s="80" t="s">
        <v>2</v>
      </c>
      <c r="D180" s="81">
        <v>6</v>
      </c>
      <c r="E180" s="105">
        <v>156854</v>
      </c>
      <c r="F180" s="103">
        <f t="shared" si="14"/>
        <v>941124</v>
      </c>
      <c r="G180" s="105">
        <v>155834</v>
      </c>
      <c r="H180" s="105">
        <f t="shared" si="15"/>
        <v>935004</v>
      </c>
      <c r="I180" s="104" t="str">
        <f t="shared" si="16"/>
        <v>OK</v>
      </c>
      <c r="J180" s="105">
        <v>155991</v>
      </c>
      <c r="K180" s="105">
        <f t="shared" si="17"/>
        <v>935946</v>
      </c>
      <c r="L180" s="104" t="str">
        <f t="shared" si="18"/>
        <v>OK</v>
      </c>
    </row>
    <row r="181" spans="1:12" ht="15" x14ac:dyDescent="0.25">
      <c r="A181" s="80">
        <v>7.6</v>
      </c>
      <c r="B181" s="106" t="s">
        <v>247</v>
      </c>
      <c r="C181" s="80" t="s">
        <v>2</v>
      </c>
      <c r="D181" s="81">
        <v>493</v>
      </c>
      <c r="E181" s="105">
        <v>88487</v>
      </c>
      <c r="F181" s="103">
        <f t="shared" si="14"/>
        <v>43624091</v>
      </c>
      <c r="G181" s="105">
        <v>87912</v>
      </c>
      <c r="H181" s="105">
        <f t="shared" si="15"/>
        <v>43340616</v>
      </c>
      <c r="I181" s="104" t="str">
        <f t="shared" si="16"/>
        <v>OK</v>
      </c>
      <c r="J181" s="105">
        <v>88000</v>
      </c>
      <c r="K181" s="105">
        <f t="shared" si="17"/>
        <v>43384000</v>
      </c>
      <c r="L181" s="104" t="str">
        <f t="shared" si="18"/>
        <v>OK</v>
      </c>
    </row>
    <row r="182" spans="1:12" ht="15" x14ac:dyDescent="0.25">
      <c r="A182" s="80">
        <v>7.7</v>
      </c>
      <c r="B182" s="106" t="s">
        <v>248</v>
      </c>
      <c r="C182" s="80" t="s">
        <v>2</v>
      </c>
      <c r="D182" s="81">
        <v>4</v>
      </c>
      <c r="E182" s="105">
        <v>170940</v>
      </c>
      <c r="F182" s="103">
        <f t="shared" si="14"/>
        <v>683760</v>
      </c>
      <c r="G182" s="105">
        <v>169829</v>
      </c>
      <c r="H182" s="105">
        <f t="shared" si="15"/>
        <v>679316</v>
      </c>
      <c r="I182" s="104" t="str">
        <f t="shared" si="16"/>
        <v>OK</v>
      </c>
      <c r="J182" s="105">
        <v>170000</v>
      </c>
      <c r="K182" s="105">
        <f t="shared" si="17"/>
        <v>680000</v>
      </c>
      <c r="L182" s="104" t="str">
        <f t="shared" si="18"/>
        <v>OK</v>
      </c>
    </row>
    <row r="183" spans="1:12" ht="15" x14ac:dyDescent="0.25">
      <c r="A183" s="80">
        <v>7.8</v>
      </c>
      <c r="B183" s="106" t="s">
        <v>249</v>
      </c>
      <c r="C183" s="80" t="s">
        <v>2</v>
      </c>
      <c r="D183" s="81">
        <v>21</v>
      </c>
      <c r="E183" s="105">
        <v>176784</v>
      </c>
      <c r="F183" s="103">
        <f t="shared" si="14"/>
        <v>3712464</v>
      </c>
      <c r="G183" s="105">
        <v>175635</v>
      </c>
      <c r="H183" s="105">
        <f t="shared" si="15"/>
        <v>3688335</v>
      </c>
      <c r="I183" s="104" t="str">
        <f t="shared" si="16"/>
        <v>OK</v>
      </c>
      <c r="J183" s="105">
        <v>175812</v>
      </c>
      <c r="K183" s="105">
        <f t="shared" si="17"/>
        <v>3692052</v>
      </c>
      <c r="L183" s="104" t="str">
        <f t="shared" si="18"/>
        <v>OK</v>
      </c>
    </row>
    <row r="184" spans="1:12" ht="15" x14ac:dyDescent="0.25">
      <c r="A184" s="80">
        <v>7.9</v>
      </c>
      <c r="B184" s="106" t="s">
        <v>250</v>
      </c>
      <c r="C184" s="80" t="s">
        <v>2</v>
      </c>
      <c r="D184" s="81">
        <v>13</v>
      </c>
      <c r="E184" s="105">
        <v>195676</v>
      </c>
      <c r="F184" s="103">
        <f t="shared" si="14"/>
        <v>2543788</v>
      </c>
      <c r="G184" s="105">
        <v>194404</v>
      </c>
      <c r="H184" s="105">
        <f t="shared" si="15"/>
        <v>2527252</v>
      </c>
      <c r="I184" s="104" t="str">
        <f t="shared" si="16"/>
        <v>OK</v>
      </c>
      <c r="J184" s="105">
        <v>194600</v>
      </c>
      <c r="K184" s="105">
        <f t="shared" si="17"/>
        <v>2529800</v>
      </c>
      <c r="L184" s="104" t="str">
        <f t="shared" si="18"/>
        <v>OK</v>
      </c>
    </row>
    <row r="185" spans="1:12" ht="15" x14ac:dyDescent="0.25">
      <c r="A185" s="80">
        <v>7.1</v>
      </c>
      <c r="B185" s="106" t="s">
        <v>251</v>
      </c>
      <c r="C185" s="80" t="s">
        <v>2</v>
      </c>
      <c r="D185" s="81">
        <v>212</v>
      </c>
      <c r="E185" s="105">
        <v>422254</v>
      </c>
      <c r="F185" s="103">
        <f t="shared" si="14"/>
        <v>89517848</v>
      </c>
      <c r="G185" s="105">
        <v>419509</v>
      </c>
      <c r="H185" s="105">
        <f t="shared" si="15"/>
        <v>88935908</v>
      </c>
      <c r="I185" s="104" t="str">
        <f t="shared" si="16"/>
        <v>OK</v>
      </c>
      <c r="J185" s="105">
        <v>419932</v>
      </c>
      <c r="K185" s="105">
        <f t="shared" si="17"/>
        <v>89025584</v>
      </c>
      <c r="L185" s="104" t="str">
        <f t="shared" si="18"/>
        <v>OK</v>
      </c>
    </row>
    <row r="186" spans="1:12" ht="15" x14ac:dyDescent="0.25">
      <c r="A186" s="80">
        <v>7.11</v>
      </c>
      <c r="B186" s="106" t="s">
        <v>252</v>
      </c>
      <c r="C186" s="80" t="s">
        <v>2</v>
      </c>
      <c r="D186" s="81">
        <v>190</v>
      </c>
      <c r="E186" s="105">
        <v>220421.5</v>
      </c>
      <c r="F186" s="103">
        <f t="shared" si="14"/>
        <v>41880085</v>
      </c>
      <c r="G186" s="105">
        <v>218989</v>
      </c>
      <c r="H186" s="105">
        <f t="shared" si="15"/>
        <v>41607910</v>
      </c>
      <c r="I186" s="104" t="str">
        <f t="shared" si="16"/>
        <v>OK</v>
      </c>
      <c r="J186" s="105">
        <v>219209</v>
      </c>
      <c r="K186" s="105">
        <f t="shared" si="17"/>
        <v>41649710</v>
      </c>
      <c r="L186" s="104" t="str">
        <f t="shared" si="18"/>
        <v>OK</v>
      </c>
    </row>
    <row r="187" spans="1:12" ht="15" x14ac:dyDescent="0.25">
      <c r="A187" s="80">
        <v>7.12</v>
      </c>
      <c r="B187" s="106" t="s">
        <v>253</v>
      </c>
      <c r="C187" s="80" t="s">
        <v>2</v>
      </c>
      <c r="D187" s="81">
        <v>1</v>
      </c>
      <c r="E187" s="105">
        <v>42080350</v>
      </c>
      <c r="F187" s="103">
        <f t="shared" si="14"/>
        <v>42080350</v>
      </c>
      <c r="G187" s="105">
        <v>41806828</v>
      </c>
      <c r="H187" s="105">
        <f t="shared" si="15"/>
        <v>41806828</v>
      </c>
      <c r="I187" s="104" t="str">
        <f t="shared" si="16"/>
        <v>OK</v>
      </c>
      <c r="J187" s="105">
        <v>41848908</v>
      </c>
      <c r="K187" s="105">
        <f t="shared" si="17"/>
        <v>41848908</v>
      </c>
      <c r="L187" s="104" t="str">
        <f t="shared" si="18"/>
        <v>OK</v>
      </c>
    </row>
    <row r="188" spans="1:12" ht="15" x14ac:dyDescent="0.25">
      <c r="A188" s="80">
        <v>7.13</v>
      </c>
      <c r="B188" s="106" t="s">
        <v>254</v>
      </c>
      <c r="C188" s="80" t="s">
        <v>2</v>
      </c>
      <c r="D188" s="81">
        <v>1</v>
      </c>
      <c r="E188" s="105">
        <v>48219964</v>
      </c>
      <c r="F188" s="103">
        <f t="shared" si="14"/>
        <v>48219964</v>
      </c>
      <c r="G188" s="105">
        <v>47906534</v>
      </c>
      <c r="H188" s="105">
        <f t="shared" si="15"/>
        <v>47906534</v>
      </c>
      <c r="I188" s="104" t="str">
        <f t="shared" si="16"/>
        <v>OK</v>
      </c>
      <c r="J188" s="105">
        <v>47954754</v>
      </c>
      <c r="K188" s="105">
        <f t="shared" si="17"/>
        <v>47954754</v>
      </c>
      <c r="L188" s="104" t="str">
        <f t="shared" si="18"/>
        <v>OK</v>
      </c>
    </row>
    <row r="189" spans="1:12" ht="25.5" x14ac:dyDescent="0.25">
      <c r="A189" s="80">
        <v>7.14</v>
      </c>
      <c r="B189" s="106" t="s">
        <v>255</v>
      </c>
      <c r="C189" s="80" t="s">
        <v>2</v>
      </c>
      <c r="D189" s="81">
        <v>3</v>
      </c>
      <c r="E189" s="105">
        <v>789051</v>
      </c>
      <c r="F189" s="103">
        <f t="shared" si="14"/>
        <v>2367153</v>
      </c>
      <c r="G189" s="105">
        <v>783922</v>
      </c>
      <c r="H189" s="105">
        <f t="shared" si="15"/>
        <v>2351766</v>
      </c>
      <c r="I189" s="104" t="str">
        <f t="shared" si="16"/>
        <v>OK</v>
      </c>
      <c r="J189" s="105">
        <v>784711</v>
      </c>
      <c r="K189" s="105">
        <f t="shared" si="17"/>
        <v>2354133</v>
      </c>
      <c r="L189" s="104" t="str">
        <f t="shared" si="18"/>
        <v>OK</v>
      </c>
    </row>
    <row r="190" spans="1:12" ht="25.5" x14ac:dyDescent="0.25">
      <c r="A190" s="80">
        <v>7.15</v>
      </c>
      <c r="B190" s="106" t="s">
        <v>256</v>
      </c>
      <c r="C190" s="80" t="s">
        <v>2</v>
      </c>
      <c r="D190" s="81">
        <v>3</v>
      </c>
      <c r="E190" s="105">
        <v>737571</v>
      </c>
      <c r="F190" s="103">
        <f t="shared" si="14"/>
        <v>2212713</v>
      </c>
      <c r="G190" s="105">
        <v>732777</v>
      </c>
      <c r="H190" s="105">
        <f t="shared" si="15"/>
        <v>2198331</v>
      </c>
      <c r="I190" s="104" t="str">
        <f t="shared" si="16"/>
        <v>OK</v>
      </c>
      <c r="J190" s="105">
        <v>733514</v>
      </c>
      <c r="K190" s="105">
        <f t="shared" si="17"/>
        <v>2200542</v>
      </c>
      <c r="L190" s="104" t="str">
        <f t="shared" si="18"/>
        <v>OK</v>
      </c>
    </row>
    <row r="191" spans="1:12" ht="25.5" x14ac:dyDescent="0.25">
      <c r="A191" s="80">
        <v>7.16</v>
      </c>
      <c r="B191" s="106" t="s">
        <v>257</v>
      </c>
      <c r="C191" s="80" t="s">
        <v>2</v>
      </c>
      <c r="D191" s="81">
        <v>2</v>
      </c>
      <c r="E191" s="105">
        <v>667371</v>
      </c>
      <c r="F191" s="103">
        <f t="shared" si="14"/>
        <v>1334742</v>
      </c>
      <c r="G191" s="105">
        <v>663033</v>
      </c>
      <c r="H191" s="105">
        <f t="shared" si="15"/>
        <v>1326066</v>
      </c>
      <c r="I191" s="104" t="str">
        <f t="shared" si="16"/>
        <v>OK</v>
      </c>
      <c r="J191" s="105">
        <v>663700</v>
      </c>
      <c r="K191" s="105">
        <f t="shared" si="17"/>
        <v>1327400</v>
      </c>
      <c r="L191" s="104" t="str">
        <f t="shared" si="18"/>
        <v>OK</v>
      </c>
    </row>
    <row r="192" spans="1:12" ht="25.5" x14ac:dyDescent="0.25">
      <c r="A192" s="80">
        <v>7.17</v>
      </c>
      <c r="B192" s="106" t="s">
        <v>258</v>
      </c>
      <c r="C192" s="80" t="s">
        <v>2</v>
      </c>
      <c r="D192" s="81">
        <v>2</v>
      </c>
      <c r="E192" s="105">
        <v>583131</v>
      </c>
      <c r="F192" s="103">
        <f t="shared" si="14"/>
        <v>1166262</v>
      </c>
      <c r="G192" s="105">
        <v>579341</v>
      </c>
      <c r="H192" s="105">
        <f t="shared" si="15"/>
        <v>1158682</v>
      </c>
      <c r="I192" s="104" t="str">
        <f t="shared" si="16"/>
        <v>OK</v>
      </c>
      <c r="J192" s="105">
        <v>579924</v>
      </c>
      <c r="K192" s="105">
        <f t="shared" si="17"/>
        <v>1159848</v>
      </c>
      <c r="L192" s="104" t="str">
        <f t="shared" si="18"/>
        <v>OK</v>
      </c>
    </row>
    <row r="193" spans="1:12" ht="15" x14ac:dyDescent="0.25">
      <c r="A193" s="80">
        <v>7.1800000000000104</v>
      </c>
      <c r="B193" s="106" t="s">
        <v>259</v>
      </c>
      <c r="C193" s="80" t="s">
        <v>2</v>
      </c>
      <c r="D193" s="81">
        <v>124</v>
      </c>
      <c r="E193" s="105">
        <v>46816</v>
      </c>
      <c r="F193" s="103">
        <f t="shared" si="14"/>
        <v>5805184</v>
      </c>
      <c r="G193" s="105">
        <v>46512</v>
      </c>
      <c r="H193" s="105">
        <f t="shared" si="15"/>
        <v>5767488</v>
      </c>
      <c r="I193" s="104" t="str">
        <f t="shared" si="16"/>
        <v>OK</v>
      </c>
      <c r="J193" s="105">
        <v>46559</v>
      </c>
      <c r="K193" s="105">
        <f t="shared" si="17"/>
        <v>5773316</v>
      </c>
      <c r="L193" s="104" t="str">
        <f t="shared" si="18"/>
        <v>OK</v>
      </c>
    </row>
    <row r="194" spans="1:12" ht="15" x14ac:dyDescent="0.25">
      <c r="A194" s="80">
        <v>7.1900000000000102</v>
      </c>
      <c r="B194" s="106" t="s">
        <v>260</v>
      </c>
      <c r="C194" s="80" t="s">
        <v>2</v>
      </c>
      <c r="D194" s="81">
        <v>2</v>
      </c>
      <c r="E194" s="105">
        <v>74545</v>
      </c>
      <c r="F194" s="103">
        <f t="shared" si="14"/>
        <v>149090</v>
      </c>
      <c r="G194" s="105">
        <v>74060</v>
      </c>
      <c r="H194" s="105">
        <f t="shared" si="15"/>
        <v>148120</v>
      </c>
      <c r="I194" s="104" t="str">
        <f t="shared" si="16"/>
        <v>OK</v>
      </c>
      <c r="J194" s="105">
        <v>74135</v>
      </c>
      <c r="K194" s="105">
        <f t="shared" si="17"/>
        <v>148270</v>
      </c>
      <c r="L194" s="104" t="str">
        <f t="shared" si="18"/>
        <v>OK</v>
      </c>
    </row>
    <row r="195" spans="1:12" ht="25.5" x14ac:dyDescent="0.25">
      <c r="A195" s="80">
        <v>7.2000000000000099</v>
      </c>
      <c r="B195" s="106" t="s">
        <v>261</v>
      </c>
      <c r="C195" s="80" t="s">
        <v>79</v>
      </c>
      <c r="D195" s="81">
        <v>100</v>
      </c>
      <c r="E195" s="105">
        <v>217174</v>
      </c>
      <c r="F195" s="103">
        <f t="shared" si="14"/>
        <v>21717400</v>
      </c>
      <c r="G195" s="105">
        <v>215762</v>
      </c>
      <c r="H195" s="105">
        <f t="shared" si="15"/>
        <v>21576200</v>
      </c>
      <c r="I195" s="104" t="str">
        <f t="shared" si="16"/>
        <v>OK</v>
      </c>
      <c r="J195" s="105">
        <v>215980</v>
      </c>
      <c r="K195" s="105">
        <f t="shared" si="17"/>
        <v>21598000</v>
      </c>
      <c r="L195" s="104" t="str">
        <f t="shared" si="18"/>
        <v>OK</v>
      </c>
    </row>
    <row r="196" spans="1:12" ht="25.5" x14ac:dyDescent="0.25">
      <c r="A196" s="80">
        <v>7.2100000000000097</v>
      </c>
      <c r="B196" s="106" t="s">
        <v>262</v>
      </c>
      <c r="C196" s="80" t="s">
        <v>79</v>
      </c>
      <c r="D196" s="81">
        <v>70</v>
      </c>
      <c r="E196" s="105">
        <v>107626</v>
      </c>
      <c r="F196" s="103">
        <f t="shared" si="14"/>
        <v>7533820</v>
      </c>
      <c r="G196" s="105">
        <v>106926</v>
      </c>
      <c r="H196" s="105">
        <f t="shared" si="15"/>
        <v>7484820</v>
      </c>
      <c r="I196" s="104" t="str">
        <f t="shared" si="16"/>
        <v>OK</v>
      </c>
      <c r="J196" s="105">
        <v>107034</v>
      </c>
      <c r="K196" s="105">
        <f t="shared" si="17"/>
        <v>7492380</v>
      </c>
      <c r="L196" s="104" t="str">
        <f t="shared" si="18"/>
        <v>OK</v>
      </c>
    </row>
    <row r="197" spans="1:12" ht="25.5" x14ac:dyDescent="0.25">
      <c r="A197" s="80">
        <v>7.2200000000000104</v>
      </c>
      <c r="B197" s="106" t="s">
        <v>263</v>
      </c>
      <c r="C197" s="80" t="s">
        <v>79</v>
      </c>
      <c r="D197" s="81">
        <v>50</v>
      </c>
      <c r="E197" s="105">
        <v>100879</v>
      </c>
      <c r="F197" s="103">
        <f t="shared" si="14"/>
        <v>5043950</v>
      </c>
      <c r="G197" s="105">
        <v>100223</v>
      </c>
      <c r="H197" s="105">
        <f t="shared" si="15"/>
        <v>5011150</v>
      </c>
      <c r="I197" s="104" t="str">
        <f t="shared" si="16"/>
        <v>OK</v>
      </c>
      <c r="J197" s="105">
        <v>100324</v>
      </c>
      <c r="K197" s="105">
        <f t="shared" si="17"/>
        <v>5016200</v>
      </c>
      <c r="L197" s="104" t="str">
        <f t="shared" si="18"/>
        <v>OK</v>
      </c>
    </row>
    <row r="198" spans="1:12" ht="25.5" x14ac:dyDescent="0.25">
      <c r="A198" s="80">
        <v>7.2300000000000102</v>
      </c>
      <c r="B198" s="106" t="s">
        <v>264</v>
      </c>
      <c r="C198" s="80" t="s">
        <v>79</v>
      </c>
      <c r="D198" s="81">
        <v>65</v>
      </c>
      <c r="E198" s="105">
        <v>94249</v>
      </c>
      <c r="F198" s="103">
        <f t="shared" si="14"/>
        <v>6126185</v>
      </c>
      <c r="G198" s="105">
        <v>93636</v>
      </c>
      <c r="H198" s="105">
        <f t="shared" si="15"/>
        <v>6086340</v>
      </c>
      <c r="I198" s="104" t="str">
        <f t="shared" si="16"/>
        <v>OK</v>
      </c>
      <c r="J198" s="105">
        <v>93731</v>
      </c>
      <c r="K198" s="105">
        <f t="shared" si="17"/>
        <v>6092515</v>
      </c>
      <c r="L198" s="104" t="str">
        <f t="shared" si="18"/>
        <v>OK</v>
      </c>
    </row>
    <row r="199" spans="1:12" ht="15" x14ac:dyDescent="0.25">
      <c r="A199" s="80">
        <v>7.24000000000001</v>
      </c>
      <c r="B199" s="106" t="s">
        <v>265</v>
      </c>
      <c r="C199" s="80" t="s">
        <v>79</v>
      </c>
      <c r="D199" s="81">
        <v>550</v>
      </c>
      <c r="E199" s="105">
        <v>262804</v>
      </c>
      <c r="F199" s="103">
        <f t="shared" si="14"/>
        <v>144542200</v>
      </c>
      <c r="G199" s="105">
        <v>261096</v>
      </c>
      <c r="H199" s="105">
        <f t="shared" si="15"/>
        <v>143602800</v>
      </c>
      <c r="I199" s="104" t="str">
        <f t="shared" si="16"/>
        <v>OK</v>
      </c>
      <c r="J199" s="105">
        <v>261359</v>
      </c>
      <c r="K199" s="105">
        <f t="shared" si="17"/>
        <v>143747450</v>
      </c>
      <c r="L199" s="104" t="str">
        <f t="shared" si="18"/>
        <v>OK</v>
      </c>
    </row>
    <row r="200" spans="1:12" ht="25.5" x14ac:dyDescent="0.25">
      <c r="A200" s="80">
        <v>7.2500000000000098</v>
      </c>
      <c r="B200" s="106" t="s">
        <v>266</v>
      </c>
      <c r="C200" s="80" t="s">
        <v>2</v>
      </c>
      <c r="D200" s="81">
        <v>2</v>
      </c>
      <c r="E200" s="105">
        <v>262804</v>
      </c>
      <c r="F200" s="103">
        <f t="shared" si="14"/>
        <v>525608</v>
      </c>
      <c r="G200" s="105">
        <v>261096</v>
      </c>
      <c r="H200" s="105">
        <f t="shared" si="15"/>
        <v>522192</v>
      </c>
      <c r="I200" s="104" t="str">
        <f t="shared" si="16"/>
        <v>OK</v>
      </c>
      <c r="J200" s="105">
        <v>261359</v>
      </c>
      <c r="K200" s="105">
        <f t="shared" si="17"/>
        <v>522718</v>
      </c>
      <c r="L200" s="104" t="str">
        <f t="shared" si="18"/>
        <v>OK</v>
      </c>
    </row>
    <row r="201" spans="1:12" ht="25.5" x14ac:dyDescent="0.25">
      <c r="A201" s="80">
        <v>7.2600000000000096</v>
      </c>
      <c r="B201" s="106" t="s">
        <v>267</v>
      </c>
      <c r="C201" s="80" t="s">
        <v>2</v>
      </c>
      <c r="D201" s="81">
        <v>27</v>
      </c>
      <c r="E201" s="105">
        <v>133197</v>
      </c>
      <c r="F201" s="103">
        <f t="shared" si="14"/>
        <v>3596319</v>
      </c>
      <c r="G201" s="105">
        <v>132331</v>
      </c>
      <c r="H201" s="105">
        <f t="shared" si="15"/>
        <v>3572937</v>
      </c>
      <c r="I201" s="104" t="str">
        <f t="shared" si="16"/>
        <v>OK</v>
      </c>
      <c r="J201" s="105">
        <v>132464</v>
      </c>
      <c r="K201" s="105">
        <f t="shared" si="17"/>
        <v>3576528</v>
      </c>
      <c r="L201" s="104" t="str">
        <f t="shared" si="18"/>
        <v>OK</v>
      </c>
    </row>
    <row r="202" spans="1:12" ht="15" x14ac:dyDescent="0.25">
      <c r="A202" s="80">
        <v>7.2700000000000102</v>
      </c>
      <c r="B202" s="106" t="s">
        <v>268</v>
      </c>
      <c r="C202" s="80" t="s">
        <v>2</v>
      </c>
      <c r="D202" s="81">
        <v>375</v>
      </c>
      <c r="E202" s="105">
        <v>181808</v>
      </c>
      <c r="F202" s="103">
        <f t="shared" ref="F202:F265" si="19">ROUND($D202*E202,0)</f>
        <v>68178000</v>
      </c>
      <c r="G202" s="105">
        <v>180626</v>
      </c>
      <c r="H202" s="105">
        <f t="shared" si="15"/>
        <v>67734750</v>
      </c>
      <c r="I202" s="104" t="str">
        <f t="shared" si="16"/>
        <v>OK</v>
      </c>
      <c r="J202" s="105">
        <v>180808</v>
      </c>
      <c r="K202" s="105">
        <f t="shared" si="17"/>
        <v>67803000</v>
      </c>
      <c r="L202" s="104" t="str">
        <f t="shared" si="18"/>
        <v>OK</v>
      </c>
    </row>
    <row r="203" spans="1:12" ht="15" x14ac:dyDescent="0.25">
      <c r="A203" s="80">
        <v>7.28000000000001</v>
      </c>
      <c r="B203" s="106" t="s">
        <v>269</v>
      </c>
      <c r="C203" s="80" t="s">
        <v>2</v>
      </c>
      <c r="D203" s="81">
        <v>190</v>
      </c>
      <c r="E203" s="105">
        <v>246626</v>
      </c>
      <c r="F203" s="103">
        <f t="shared" si="19"/>
        <v>46858940</v>
      </c>
      <c r="G203" s="105">
        <v>245023</v>
      </c>
      <c r="H203" s="105">
        <f t="shared" ref="H203:H266" si="20">ROUND($D203*G203,0)</f>
        <v>46554370</v>
      </c>
      <c r="I203" s="104" t="str">
        <f t="shared" ref="I203:I266" si="21">+IF(G203&lt;=$E203,"OK","NO OK")</f>
        <v>OK</v>
      </c>
      <c r="J203" s="105">
        <v>245270</v>
      </c>
      <c r="K203" s="105">
        <f t="shared" ref="K203:K266" si="22">ROUND($D203*J203,0)</f>
        <v>46601300</v>
      </c>
      <c r="L203" s="104" t="str">
        <f t="shared" ref="L203:L266" si="23">+IF(J203&lt;=$E203,"OK","NO OK")</f>
        <v>OK</v>
      </c>
    </row>
    <row r="204" spans="1:12" ht="25.5" x14ac:dyDescent="0.25">
      <c r="A204" s="80">
        <v>7.2900000000000098</v>
      </c>
      <c r="B204" s="106" t="s">
        <v>270</v>
      </c>
      <c r="C204" s="80" t="s">
        <v>2</v>
      </c>
      <c r="D204" s="81">
        <v>35</v>
      </c>
      <c r="E204" s="105">
        <v>256246</v>
      </c>
      <c r="F204" s="103">
        <f t="shared" si="19"/>
        <v>8968610</v>
      </c>
      <c r="G204" s="105">
        <v>254580</v>
      </c>
      <c r="H204" s="105">
        <f t="shared" si="20"/>
        <v>8910300</v>
      </c>
      <c r="I204" s="104" t="str">
        <f t="shared" si="21"/>
        <v>OK</v>
      </c>
      <c r="J204" s="105">
        <v>254837</v>
      </c>
      <c r="K204" s="105">
        <f t="shared" si="22"/>
        <v>8919295</v>
      </c>
      <c r="L204" s="104" t="str">
        <f t="shared" si="23"/>
        <v>OK</v>
      </c>
    </row>
    <row r="205" spans="1:12" ht="25.5" x14ac:dyDescent="0.25">
      <c r="A205" s="80">
        <v>7.3000000000000096</v>
      </c>
      <c r="B205" s="106" t="s">
        <v>271</v>
      </c>
      <c r="C205" s="80" t="s">
        <v>2</v>
      </c>
      <c r="D205" s="81">
        <v>18</v>
      </c>
      <c r="E205" s="105">
        <v>274706</v>
      </c>
      <c r="F205" s="103">
        <f t="shared" si="19"/>
        <v>4944708</v>
      </c>
      <c r="G205" s="105">
        <v>272920</v>
      </c>
      <c r="H205" s="105">
        <f t="shared" si="20"/>
        <v>4912560</v>
      </c>
      <c r="I205" s="104" t="str">
        <f t="shared" si="21"/>
        <v>OK</v>
      </c>
      <c r="J205" s="105">
        <v>273195</v>
      </c>
      <c r="K205" s="105">
        <f t="shared" si="22"/>
        <v>4917510</v>
      </c>
      <c r="L205" s="104" t="str">
        <f t="shared" si="23"/>
        <v>OK</v>
      </c>
    </row>
    <row r="206" spans="1:12" ht="25.5" x14ac:dyDescent="0.25">
      <c r="A206" s="80">
        <v>7.3100000000000103</v>
      </c>
      <c r="B206" s="106" t="s">
        <v>272</v>
      </c>
      <c r="C206" s="80" t="s">
        <v>2</v>
      </c>
      <c r="D206" s="81">
        <v>16</v>
      </c>
      <c r="E206" s="105">
        <v>519672</v>
      </c>
      <c r="F206" s="103">
        <f t="shared" si="19"/>
        <v>8314752</v>
      </c>
      <c r="G206" s="105">
        <v>516294</v>
      </c>
      <c r="H206" s="105">
        <f t="shared" si="20"/>
        <v>8260704</v>
      </c>
      <c r="I206" s="104" t="str">
        <f t="shared" si="21"/>
        <v>OK</v>
      </c>
      <c r="J206" s="105">
        <v>516814</v>
      </c>
      <c r="K206" s="105">
        <f t="shared" si="22"/>
        <v>8269024</v>
      </c>
      <c r="L206" s="104" t="str">
        <f t="shared" si="23"/>
        <v>OK</v>
      </c>
    </row>
    <row r="207" spans="1:12" ht="15" x14ac:dyDescent="0.25">
      <c r="A207" s="80">
        <v>7.3200000000000101</v>
      </c>
      <c r="B207" s="106" t="s">
        <v>273</v>
      </c>
      <c r="C207" s="80" t="s">
        <v>2</v>
      </c>
      <c r="D207" s="81">
        <v>16</v>
      </c>
      <c r="E207" s="105">
        <v>352706</v>
      </c>
      <c r="F207" s="103">
        <f t="shared" si="19"/>
        <v>5643296</v>
      </c>
      <c r="G207" s="105">
        <v>350413</v>
      </c>
      <c r="H207" s="105">
        <f t="shared" si="20"/>
        <v>5606608</v>
      </c>
      <c r="I207" s="104" t="str">
        <f t="shared" si="21"/>
        <v>OK</v>
      </c>
      <c r="J207" s="105">
        <v>350766</v>
      </c>
      <c r="K207" s="105">
        <f t="shared" si="22"/>
        <v>5612256</v>
      </c>
      <c r="L207" s="104" t="str">
        <f t="shared" si="23"/>
        <v>OK</v>
      </c>
    </row>
    <row r="208" spans="1:12" ht="15" x14ac:dyDescent="0.25">
      <c r="A208" s="80">
        <v>7.3300000000000196</v>
      </c>
      <c r="B208" s="106" t="s">
        <v>274</v>
      </c>
      <c r="C208" s="80" t="s">
        <v>2</v>
      </c>
      <c r="D208" s="81">
        <v>9</v>
      </c>
      <c r="E208" s="105">
        <v>203207</v>
      </c>
      <c r="F208" s="103">
        <f t="shared" si="19"/>
        <v>1828863</v>
      </c>
      <c r="G208" s="105">
        <v>201886</v>
      </c>
      <c r="H208" s="105">
        <f t="shared" si="20"/>
        <v>1816974</v>
      </c>
      <c r="I208" s="104" t="str">
        <f t="shared" si="21"/>
        <v>OK</v>
      </c>
      <c r="J208" s="105">
        <v>202089</v>
      </c>
      <c r="K208" s="105">
        <f t="shared" si="22"/>
        <v>1818801</v>
      </c>
      <c r="L208" s="104" t="str">
        <f t="shared" si="23"/>
        <v>OK</v>
      </c>
    </row>
    <row r="209" spans="1:12" ht="15" x14ac:dyDescent="0.25">
      <c r="A209" s="80">
        <v>7.3400000000000203</v>
      </c>
      <c r="B209" s="106" t="s">
        <v>275</v>
      </c>
      <c r="C209" s="80" t="s">
        <v>2</v>
      </c>
      <c r="D209" s="81">
        <v>1</v>
      </c>
      <c r="E209" s="105">
        <v>17116519</v>
      </c>
      <c r="F209" s="103">
        <f t="shared" si="19"/>
        <v>17116519</v>
      </c>
      <c r="G209" s="105">
        <v>17005262</v>
      </c>
      <c r="H209" s="105">
        <f t="shared" si="20"/>
        <v>17005262</v>
      </c>
      <c r="I209" s="104" t="str">
        <f t="shared" si="21"/>
        <v>OK</v>
      </c>
      <c r="J209" s="105">
        <v>17022378</v>
      </c>
      <c r="K209" s="105">
        <f t="shared" si="22"/>
        <v>17022378</v>
      </c>
      <c r="L209" s="104" t="str">
        <f t="shared" si="23"/>
        <v>OK</v>
      </c>
    </row>
    <row r="210" spans="1:12" ht="15" x14ac:dyDescent="0.25">
      <c r="A210" s="124">
        <v>7.3500000000000201</v>
      </c>
      <c r="B210" s="125" t="s">
        <v>276</v>
      </c>
      <c r="C210" s="124" t="s">
        <v>2</v>
      </c>
      <c r="D210" s="126">
        <v>1</v>
      </c>
      <c r="E210" s="127">
        <v>1030539</v>
      </c>
      <c r="F210" s="103">
        <f t="shared" si="19"/>
        <v>1030539</v>
      </c>
      <c r="G210" s="105">
        <v>1023840</v>
      </c>
      <c r="H210" s="105">
        <f t="shared" si="20"/>
        <v>1023840</v>
      </c>
      <c r="I210" s="104" t="str">
        <f t="shared" si="21"/>
        <v>OK</v>
      </c>
      <c r="J210" s="105">
        <v>1024871</v>
      </c>
      <c r="K210" s="105">
        <f t="shared" si="22"/>
        <v>1024871</v>
      </c>
      <c r="L210" s="104" t="str">
        <f t="shared" si="23"/>
        <v>OK</v>
      </c>
    </row>
    <row r="211" spans="1:12" ht="15" x14ac:dyDescent="0.25">
      <c r="A211" s="80">
        <v>7.3600000000000199</v>
      </c>
      <c r="B211" s="106" t="s">
        <v>277</v>
      </c>
      <c r="C211" s="80" t="s">
        <v>2</v>
      </c>
      <c r="D211" s="81">
        <v>1</v>
      </c>
      <c r="E211" s="105">
        <v>6444100</v>
      </c>
      <c r="F211" s="103">
        <f t="shared" si="19"/>
        <v>6444100</v>
      </c>
      <c r="G211" s="105">
        <v>6402213</v>
      </c>
      <c r="H211" s="105">
        <f t="shared" si="20"/>
        <v>6402213</v>
      </c>
      <c r="I211" s="104" t="str">
        <f t="shared" si="21"/>
        <v>OK</v>
      </c>
      <c r="J211" s="105">
        <v>6408657</v>
      </c>
      <c r="K211" s="105">
        <f t="shared" si="22"/>
        <v>6408657</v>
      </c>
      <c r="L211" s="104" t="str">
        <f t="shared" si="23"/>
        <v>OK</v>
      </c>
    </row>
    <row r="212" spans="1:12" ht="15" x14ac:dyDescent="0.25">
      <c r="A212" s="80">
        <v>7.3700000000000196</v>
      </c>
      <c r="B212" s="106" t="s">
        <v>278</v>
      </c>
      <c r="C212" s="80" t="s">
        <v>2</v>
      </c>
      <c r="D212" s="81">
        <v>1</v>
      </c>
      <c r="E212" s="105">
        <v>2974569</v>
      </c>
      <c r="F212" s="103">
        <f t="shared" si="19"/>
        <v>2974569</v>
      </c>
      <c r="G212" s="105">
        <v>2955234</v>
      </c>
      <c r="H212" s="105">
        <f t="shared" si="20"/>
        <v>2955234</v>
      </c>
      <c r="I212" s="104" t="str">
        <f t="shared" si="21"/>
        <v>OK</v>
      </c>
      <c r="J212" s="105">
        <v>2958209</v>
      </c>
      <c r="K212" s="105">
        <f t="shared" si="22"/>
        <v>2958209</v>
      </c>
      <c r="L212" s="104" t="str">
        <f t="shared" si="23"/>
        <v>OK</v>
      </c>
    </row>
    <row r="213" spans="1:12" ht="38.25" x14ac:dyDescent="0.25">
      <c r="A213" s="80">
        <v>7.3800000000000203</v>
      </c>
      <c r="B213" s="106" t="s">
        <v>279</v>
      </c>
      <c r="C213" s="80" t="s">
        <v>79</v>
      </c>
      <c r="D213" s="81">
        <v>80</v>
      </c>
      <c r="E213" s="105">
        <v>1112680</v>
      </c>
      <c r="F213" s="103">
        <f t="shared" si="19"/>
        <v>89014400</v>
      </c>
      <c r="G213" s="105">
        <v>1105448</v>
      </c>
      <c r="H213" s="105">
        <f t="shared" si="20"/>
        <v>88435840</v>
      </c>
      <c r="I213" s="104" t="str">
        <f t="shared" si="21"/>
        <v>OK</v>
      </c>
      <c r="J213" s="105">
        <v>1106560</v>
      </c>
      <c r="K213" s="105">
        <f t="shared" si="22"/>
        <v>88524800</v>
      </c>
      <c r="L213" s="104" t="str">
        <f t="shared" si="23"/>
        <v>OK</v>
      </c>
    </row>
    <row r="214" spans="1:12" ht="38.25" x14ac:dyDescent="0.25">
      <c r="A214" s="80">
        <v>7.3900000000000201</v>
      </c>
      <c r="B214" s="106" t="s">
        <v>280</v>
      </c>
      <c r="C214" s="80" t="s">
        <v>2</v>
      </c>
      <c r="D214" s="81">
        <v>1</v>
      </c>
      <c r="E214" s="105">
        <v>8959249</v>
      </c>
      <c r="F214" s="103">
        <f t="shared" si="19"/>
        <v>8959249</v>
      </c>
      <c r="G214" s="105">
        <v>8420062</v>
      </c>
      <c r="H214" s="105">
        <f t="shared" si="20"/>
        <v>8420062</v>
      </c>
      <c r="I214" s="104" t="str">
        <f t="shared" si="21"/>
        <v>OK</v>
      </c>
      <c r="J214" s="105">
        <v>8909973</v>
      </c>
      <c r="K214" s="105">
        <f t="shared" si="22"/>
        <v>8909973</v>
      </c>
      <c r="L214" s="104" t="str">
        <f t="shared" si="23"/>
        <v>OK</v>
      </c>
    </row>
    <row r="215" spans="1:12" ht="25.5" x14ac:dyDescent="0.25">
      <c r="A215" s="80">
        <v>7.4000000000000199</v>
      </c>
      <c r="B215" s="106" t="s">
        <v>281</v>
      </c>
      <c r="C215" s="80" t="s">
        <v>2</v>
      </c>
      <c r="D215" s="81">
        <v>6</v>
      </c>
      <c r="E215" s="105">
        <v>1250000</v>
      </c>
      <c r="F215" s="103">
        <f t="shared" si="19"/>
        <v>7500000</v>
      </c>
      <c r="G215" s="105">
        <v>1241875</v>
      </c>
      <c r="H215" s="105">
        <f t="shared" si="20"/>
        <v>7451250</v>
      </c>
      <c r="I215" s="104" t="str">
        <f t="shared" si="21"/>
        <v>OK</v>
      </c>
      <c r="J215" s="105">
        <v>1243125</v>
      </c>
      <c r="K215" s="105">
        <f t="shared" si="22"/>
        <v>7458750</v>
      </c>
      <c r="L215" s="104" t="str">
        <f t="shared" si="23"/>
        <v>OK</v>
      </c>
    </row>
    <row r="216" spans="1:12" ht="25.5" x14ac:dyDescent="0.25">
      <c r="A216" s="80">
        <v>7.4100000000000197</v>
      </c>
      <c r="B216" s="106" t="s">
        <v>282</v>
      </c>
      <c r="C216" s="80" t="s">
        <v>2</v>
      </c>
      <c r="D216" s="81">
        <v>13</v>
      </c>
      <c r="E216" s="105">
        <v>639166</v>
      </c>
      <c r="F216" s="103">
        <f t="shared" si="19"/>
        <v>8309158</v>
      </c>
      <c r="G216" s="105">
        <v>635011</v>
      </c>
      <c r="H216" s="105">
        <f t="shared" si="20"/>
        <v>8255143</v>
      </c>
      <c r="I216" s="104" t="str">
        <f t="shared" si="21"/>
        <v>OK</v>
      </c>
      <c r="J216" s="105">
        <v>635651</v>
      </c>
      <c r="K216" s="105">
        <f t="shared" si="22"/>
        <v>8263463</v>
      </c>
      <c r="L216" s="104" t="str">
        <f t="shared" si="23"/>
        <v>OK</v>
      </c>
    </row>
    <row r="217" spans="1:12" ht="25.5" x14ac:dyDescent="0.25">
      <c r="A217" s="80">
        <v>7.4200000000000204</v>
      </c>
      <c r="B217" s="106" t="s">
        <v>283</v>
      </c>
      <c r="C217" s="80" t="s">
        <v>2</v>
      </c>
      <c r="D217" s="81">
        <v>13</v>
      </c>
      <c r="E217" s="105">
        <v>3455734</v>
      </c>
      <c r="F217" s="103">
        <f t="shared" si="19"/>
        <v>44924542</v>
      </c>
      <c r="G217" s="105">
        <v>3433272</v>
      </c>
      <c r="H217" s="105">
        <f t="shared" si="20"/>
        <v>44632536</v>
      </c>
      <c r="I217" s="104" t="str">
        <f t="shared" si="21"/>
        <v>OK</v>
      </c>
      <c r="J217" s="105">
        <v>3436727</v>
      </c>
      <c r="K217" s="105">
        <f t="shared" si="22"/>
        <v>44677451</v>
      </c>
      <c r="L217" s="104" t="str">
        <f t="shared" si="23"/>
        <v>OK</v>
      </c>
    </row>
    <row r="218" spans="1:12" ht="15" x14ac:dyDescent="0.25">
      <c r="A218" s="80">
        <v>7.4300000000000201</v>
      </c>
      <c r="B218" s="106" t="s">
        <v>284</v>
      </c>
      <c r="C218" s="80" t="s">
        <v>2</v>
      </c>
      <c r="D218" s="81">
        <v>25</v>
      </c>
      <c r="E218" s="105">
        <v>262045</v>
      </c>
      <c r="F218" s="103">
        <f t="shared" si="19"/>
        <v>6551125</v>
      </c>
      <c r="G218" s="105">
        <v>260342</v>
      </c>
      <c r="H218" s="105">
        <f t="shared" si="20"/>
        <v>6508550</v>
      </c>
      <c r="I218" s="104" t="str">
        <f t="shared" si="21"/>
        <v>OK</v>
      </c>
      <c r="J218" s="105">
        <v>260604</v>
      </c>
      <c r="K218" s="105">
        <f t="shared" si="22"/>
        <v>6515100</v>
      </c>
      <c r="L218" s="104" t="str">
        <f t="shared" si="23"/>
        <v>OK</v>
      </c>
    </row>
    <row r="219" spans="1:12" ht="38.25" x14ac:dyDescent="0.25">
      <c r="A219" s="80">
        <v>7.4400000000000199</v>
      </c>
      <c r="B219" s="106" t="s">
        <v>285</v>
      </c>
      <c r="C219" s="80" t="s">
        <v>79</v>
      </c>
      <c r="D219" s="81">
        <v>600</v>
      </c>
      <c r="E219" s="105">
        <v>52754</v>
      </c>
      <c r="F219" s="103">
        <f t="shared" si="19"/>
        <v>31652400</v>
      </c>
      <c r="G219" s="105">
        <v>52411</v>
      </c>
      <c r="H219" s="105">
        <f t="shared" si="20"/>
        <v>31446600</v>
      </c>
      <c r="I219" s="104" t="str">
        <f t="shared" si="21"/>
        <v>OK</v>
      </c>
      <c r="J219" s="105">
        <v>52464</v>
      </c>
      <c r="K219" s="105">
        <f t="shared" si="22"/>
        <v>31478400</v>
      </c>
      <c r="L219" s="104" t="str">
        <f t="shared" si="23"/>
        <v>OK</v>
      </c>
    </row>
    <row r="220" spans="1:12" ht="15" x14ac:dyDescent="0.25">
      <c r="A220" s="80">
        <v>7.4500000000000197</v>
      </c>
      <c r="B220" s="106" t="s">
        <v>286</v>
      </c>
      <c r="C220" s="80" t="s">
        <v>79</v>
      </c>
      <c r="D220" s="81">
        <v>900</v>
      </c>
      <c r="E220" s="105">
        <v>101747</v>
      </c>
      <c r="F220" s="103">
        <f t="shared" si="19"/>
        <v>91572300</v>
      </c>
      <c r="G220" s="105">
        <v>101086</v>
      </c>
      <c r="H220" s="105">
        <f t="shared" si="20"/>
        <v>90977400</v>
      </c>
      <c r="I220" s="104" t="str">
        <f t="shared" si="21"/>
        <v>OK</v>
      </c>
      <c r="J220" s="105">
        <v>101187</v>
      </c>
      <c r="K220" s="105">
        <f t="shared" si="22"/>
        <v>91068300</v>
      </c>
      <c r="L220" s="104" t="str">
        <f t="shared" si="23"/>
        <v>OK</v>
      </c>
    </row>
    <row r="221" spans="1:12" ht="15" x14ac:dyDescent="0.25">
      <c r="A221" s="80">
        <v>7.4600000000000204</v>
      </c>
      <c r="B221" s="106" t="s">
        <v>287</v>
      </c>
      <c r="C221" s="80" t="s">
        <v>2</v>
      </c>
      <c r="D221" s="81">
        <v>37</v>
      </c>
      <c r="E221" s="105">
        <v>403312</v>
      </c>
      <c r="F221" s="103">
        <f t="shared" si="19"/>
        <v>14922544</v>
      </c>
      <c r="G221" s="105">
        <v>400690</v>
      </c>
      <c r="H221" s="105">
        <f t="shared" si="20"/>
        <v>14825530</v>
      </c>
      <c r="I221" s="104" t="str">
        <f t="shared" si="21"/>
        <v>OK</v>
      </c>
      <c r="J221" s="105">
        <v>401094</v>
      </c>
      <c r="K221" s="105">
        <f t="shared" si="22"/>
        <v>14840478</v>
      </c>
      <c r="L221" s="104" t="str">
        <f t="shared" si="23"/>
        <v>OK</v>
      </c>
    </row>
    <row r="222" spans="1:12" ht="25.5" x14ac:dyDescent="0.25">
      <c r="A222" s="80">
        <v>7.4700000000000202</v>
      </c>
      <c r="B222" s="106" t="s">
        <v>288</v>
      </c>
      <c r="C222" s="80" t="s">
        <v>2</v>
      </c>
      <c r="D222" s="81">
        <v>50</v>
      </c>
      <c r="E222" s="105">
        <v>122806</v>
      </c>
      <c r="F222" s="103">
        <f t="shared" si="19"/>
        <v>6140300</v>
      </c>
      <c r="G222" s="105">
        <v>122008</v>
      </c>
      <c r="H222" s="105">
        <f t="shared" si="20"/>
        <v>6100400</v>
      </c>
      <c r="I222" s="104" t="str">
        <f t="shared" si="21"/>
        <v>OK</v>
      </c>
      <c r="J222" s="105">
        <v>122131</v>
      </c>
      <c r="K222" s="105">
        <f t="shared" si="22"/>
        <v>6106550</v>
      </c>
      <c r="L222" s="104" t="str">
        <f t="shared" si="23"/>
        <v>OK</v>
      </c>
    </row>
    <row r="223" spans="1:12" ht="15" x14ac:dyDescent="0.25">
      <c r="A223" s="80">
        <v>7.48000000000002</v>
      </c>
      <c r="B223" s="106" t="s">
        <v>289</v>
      </c>
      <c r="C223" s="80" t="s">
        <v>79</v>
      </c>
      <c r="D223" s="81">
        <v>130</v>
      </c>
      <c r="E223" s="105">
        <v>72239</v>
      </c>
      <c r="F223" s="103">
        <f t="shared" si="19"/>
        <v>9391070</v>
      </c>
      <c r="G223" s="105">
        <v>71769</v>
      </c>
      <c r="H223" s="105">
        <f t="shared" si="20"/>
        <v>9329970</v>
      </c>
      <c r="I223" s="104" t="str">
        <f t="shared" si="21"/>
        <v>OK</v>
      </c>
      <c r="J223" s="105">
        <v>71842</v>
      </c>
      <c r="K223" s="105">
        <f t="shared" si="22"/>
        <v>9339460</v>
      </c>
      <c r="L223" s="104" t="str">
        <f t="shared" si="23"/>
        <v>OK</v>
      </c>
    </row>
    <row r="224" spans="1:12" ht="15" x14ac:dyDescent="0.25">
      <c r="A224" s="80">
        <v>7.4900000000000198</v>
      </c>
      <c r="B224" s="106" t="s">
        <v>290</v>
      </c>
      <c r="C224" s="80" t="s">
        <v>79</v>
      </c>
      <c r="D224" s="81">
        <v>40</v>
      </c>
      <c r="E224" s="105">
        <v>86573</v>
      </c>
      <c r="F224" s="103">
        <f t="shared" si="19"/>
        <v>3462920</v>
      </c>
      <c r="G224" s="105">
        <v>86010</v>
      </c>
      <c r="H224" s="105">
        <f t="shared" si="20"/>
        <v>3440400</v>
      </c>
      <c r="I224" s="104" t="str">
        <f t="shared" si="21"/>
        <v>OK</v>
      </c>
      <c r="J224" s="105">
        <v>86097</v>
      </c>
      <c r="K224" s="105">
        <f t="shared" si="22"/>
        <v>3443880</v>
      </c>
      <c r="L224" s="104" t="str">
        <f t="shared" si="23"/>
        <v>OK</v>
      </c>
    </row>
    <row r="225" spans="1:12" ht="15" x14ac:dyDescent="0.25">
      <c r="A225" s="80"/>
      <c r="B225" s="106"/>
      <c r="C225" s="80"/>
      <c r="D225" s="81"/>
      <c r="E225" s="105"/>
      <c r="F225" s="103">
        <f t="shared" si="19"/>
        <v>0</v>
      </c>
      <c r="G225" s="105"/>
      <c r="H225" s="105">
        <f t="shared" si="20"/>
        <v>0</v>
      </c>
      <c r="I225" s="104" t="str">
        <f t="shared" si="21"/>
        <v>OK</v>
      </c>
      <c r="J225" s="105"/>
      <c r="K225" s="105">
        <f t="shared" si="22"/>
        <v>0</v>
      </c>
      <c r="L225" s="104" t="str">
        <f t="shared" si="23"/>
        <v>OK</v>
      </c>
    </row>
    <row r="226" spans="1:12" ht="15" x14ac:dyDescent="0.25">
      <c r="A226" s="80"/>
      <c r="B226" s="105" t="s">
        <v>291</v>
      </c>
      <c r="C226" s="80"/>
      <c r="D226" s="81"/>
      <c r="E226" s="105"/>
      <c r="F226" s="103">
        <f t="shared" si="19"/>
        <v>0</v>
      </c>
      <c r="G226" s="105"/>
      <c r="H226" s="105">
        <f t="shared" si="20"/>
        <v>0</v>
      </c>
      <c r="I226" s="104" t="str">
        <f t="shared" si="21"/>
        <v>OK</v>
      </c>
      <c r="J226" s="105"/>
      <c r="K226" s="105">
        <f t="shared" si="22"/>
        <v>0</v>
      </c>
      <c r="L226" s="104" t="str">
        <f t="shared" si="23"/>
        <v>OK</v>
      </c>
    </row>
    <row r="227" spans="1:12" ht="15" x14ac:dyDescent="0.25">
      <c r="A227" s="80"/>
      <c r="B227" s="106"/>
      <c r="C227" s="80"/>
      <c r="D227" s="81"/>
      <c r="E227" s="105"/>
      <c r="F227" s="103">
        <f t="shared" si="19"/>
        <v>0</v>
      </c>
      <c r="G227" s="105"/>
      <c r="H227" s="105">
        <f t="shared" si="20"/>
        <v>0</v>
      </c>
      <c r="I227" s="104" t="str">
        <f t="shared" si="21"/>
        <v>OK</v>
      </c>
      <c r="J227" s="105"/>
      <c r="K227" s="105">
        <f t="shared" si="22"/>
        <v>0</v>
      </c>
      <c r="L227" s="104" t="str">
        <f t="shared" si="23"/>
        <v>OK</v>
      </c>
    </row>
    <row r="228" spans="1:12" ht="15" x14ac:dyDescent="0.25">
      <c r="A228" s="80">
        <v>8</v>
      </c>
      <c r="B228" s="106" t="s">
        <v>292</v>
      </c>
      <c r="C228" s="80"/>
      <c r="D228" s="81"/>
      <c r="E228" s="105"/>
      <c r="F228" s="103">
        <f t="shared" si="19"/>
        <v>0</v>
      </c>
      <c r="G228" s="105"/>
      <c r="H228" s="105">
        <f t="shared" si="20"/>
        <v>0</v>
      </c>
      <c r="I228" s="104" t="str">
        <f t="shared" si="21"/>
        <v>OK</v>
      </c>
      <c r="J228" s="105"/>
      <c r="K228" s="105">
        <f t="shared" si="22"/>
        <v>0</v>
      </c>
      <c r="L228" s="104" t="str">
        <f t="shared" si="23"/>
        <v>OK</v>
      </c>
    </row>
    <row r="229" spans="1:12" ht="15" x14ac:dyDescent="0.25">
      <c r="A229" s="80">
        <v>8.1</v>
      </c>
      <c r="B229" s="106" t="s">
        <v>293</v>
      </c>
      <c r="C229" s="80" t="s">
        <v>7</v>
      </c>
      <c r="D229" s="81">
        <v>742.79</v>
      </c>
      <c r="E229" s="105">
        <v>75169</v>
      </c>
      <c r="F229" s="103">
        <f t="shared" si="19"/>
        <v>55834782</v>
      </c>
      <c r="G229" s="105">
        <v>74680</v>
      </c>
      <c r="H229" s="105">
        <f t="shared" si="20"/>
        <v>55471557</v>
      </c>
      <c r="I229" s="104" t="str">
        <f t="shared" si="21"/>
        <v>OK</v>
      </c>
      <c r="J229" s="105">
        <v>74756</v>
      </c>
      <c r="K229" s="105">
        <f t="shared" si="22"/>
        <v>55528009</v>
      </c>
      <c r="L229" s="104" t="str">
        <f t="shared" si="23"/>
        <v>OK</v>
      </c>
    </row>
    <row r="230" spans="1:12" ht="15" x14ac:dyDescent="0.25">
      <c r="A230" s="80" t="s">
        <v>294</v>
      </c>
      <c r="B230" s="106" t="s">
        <v>295</v>
      </c>
      <c r="C230" s="80" t="s">
        <v>7</v>
      </c>
      <c r="D230" s="81">
        <v>5394.76</v>
      </c>
      <c r="E230" s="105">
        <v>72333</v>
      </c>
      <c r="F230" s="103">
        <f t="shared" si="19"/>
        <v>390219175</v>
      </c>
      <c r="G230" s="105">
        <v>71610</v>
      </c>
      <c r="H230" s="105">
        <f t="shared" si="20"/>
        <v>386318764</v>
      </c>
      <c r="I230" s="104" t="str">
        <f t="shared" si="21"/>
        <v>OK</v>
      </c>
      <c r="J230" s="105">
        <v>71935</v>
      </c>
      <c r="K230" s="105">
        <f t="shared" si="22"/>
        <v>388072061</v>
      </c>
      <c r="L230" s="104" t="str">
        <f t="shared" si="23"/>
        <v>OK</v>
      </c>
    </row>
    <row r="231" spans="1:12" ht="15" x14ac:dyDescent="0.25">
      <c r="A231" s="80" t="s">
        <v>296</v>
      </c>
      <c r="B231" s="106" t="s">
        <v>297</v>
      </c>
      <c r="C231" s="80" t="s">
        <v>79</v>
      </c>
      <c r="D231" s="81">
        <v>9796</v>
      </c>
      <c r="E231" s="105">
        <v>2747</v>
      </c>
      <c r="F231" s="103">
        <f t="shared" si="19"/>
        <v>26909612</v>
      </c>
      <c r="G231" s="105">
        <v>2729</v>
      </c>
      <c r="H231" s="105">
        <f t="shared" si="20"/>
        <v>26733284</v>
      </c>
      <c r="I231" s="104" t="str">
        <f t="shared" si="21"/>
        <v>OK</v>
      </c>
      <c r="J231" s="105">
        <v>2732</v>
      </c>
      <c r="K231" s="105">
        <f t="shared" si="22"/>
        <v>26762672</v>
      </c>
      <c r="L231" s="104" t="str">
        <f t="shared" si="23"/>
        <v>OK</v>
      </c>
    </row>
    <row r="232" spans="1:12" ht="15" x14ac:dyDescent="0.25">
      <c r="A232" s="80" t="s">
        <v>298</v>
      </c>
      <c r="B232" s="106" t="s">
        <v>299</v>
      </c>
      <c r="C232" s="80" t="s">
        <v>114</v>
      </c>
      <c r="D232" s="81">
        <v>560</v>
      </c>
      <c r="E232" s="105">
        <v>4172</v>
      </c>
      <c r="F232" s="103">
        <f t="shared" si="19"/>
        <v>2336320</v>
      </c>
      <c r="G232" s="105">
        <v>4145</v>
      </c>
      <c r="H232" s="105">
        <f t="shared" si="20"/>
        <v>2321200</v>
      </c>
      <c r="I232" s="104" t="str">
        <f t="shared" si="21"/>
        <v>OK</v>
      </c>
      <c r="J232" s="105">
        <v>4149</v>
      </c>
      <c r="K232" s="105">
        <f t="shared" si="22"/>
        <v>2323440</v>
      </c>
      <c r="L232" s="104" t="str">
        <f t="shared" si="23"/>
        <v>OK</v>
      </c>
    </row>
    <row r="233" spans="1:12" ht="15" x14ac:dyDescent="0.25">
      <c r="A233" s="80" t="s">
        <v>300</v>
      </c>
      <c r="B233" s="106" t="s">
        <v>301</v>
      </c>
      <c r="C233" s="80" t="s">
        <v>7</v>
      </c>
      <c r="D233" s="81">
        <v>1911</v>
      </c>
      <c r="E233" s="105">
        <v>74185</v>
      </c>
      <c r="F233" s="103">
        <f t="shared" si="19"/>
        <v>141767535</v>
      </c>
      <c r="G233" s="105">
        <v>73703</v>
      </c>
      <c r="H233" s="105">
        <f t="shared" si="20"/>
        <v>140846433</v>
      </c>
      <c r="I233" s="104" t="str">
        <f t="shared" si="21"/>
        <v>OK</v>
      </c>
      <c r="J233" s="105">
        <v>73777</v>
      </c>
      <c r="K233" s="105">
        <f t="shared" si="22"/>
        <v>140987847</v>
      </c>
      <c r="L233" s="104" t="str">
        <f t="shared" si="23"/>
        <v>OK</v>
      </c>
    </row>
    <row r="234" spans="1:12" ht="15" x14ac:dyDescent="0.25">
      <c r="A234" s="80"/>
      <c r="B234" s="106"/>
      <c r="C234" s="80"/>
      <c r="D234" s="81"/>
      <c r="E234" s="105"/>
      <c r="F234" s="103">
        <f t="shared" si="19"/>
        <v>0</v>
      </c>
      <c r="G234" s="105"/>
      <c r="H234" s="105">
        <f t="shared" si="20"/>
        <v>0</v>
      </c>
      <c r="I234" s="104" t="str">
        <f t="shared" si="21"/>
        <v>OK</v>
      </c>
      <c r="J234" s="105"/>
      <c r="K234" s="105">
        <f t="shared" si="22"/>
        <v>0</v>
      </c>
      <c r="L234" s="104" t="str">
        <f t="shared" si="23"/>
        <v>OK</v>
      </c>
    </row>
    <row r="235" spans="1:12" ht="15" x14ac:dyDescent="0.25">
      <c r="A235" s="80"/>
      <c r="B235" s="105" t="s">
        <v>302</v>
      </c>
      <c r="C235" s="80"/>
      <c r="D235" s="81"/>
      <c r="E235" s="105"/>
      <c r="F235" s="103">
        <f t="shared" si="19"/>
        <v>0</v>
      </c>
      <c r="G235" s="105"/>
      <c r="H235" s="105">
        <f t="shared" si="20"/>
        <v>0</v>
      </c>
      <c r="I235" s="104" t="str">
        <f t="shared" si="21"/>
        <v>OK</v>
      </c>
      <c r="J235" s="105"/>
      <c r="K235" s="105">
        <f t="shared" si="22"/>
        <v>0</v>
      </c>
      <c r="L235" s="104" t="str">
        <f t="shared" si="23"/>
        <v>OK</v>
      </c>
    </row>
    <row r="236" spans="1:12" ht="15" x14ac:dyDescent="0.25">
      <c r="A236" s="80"/>
      <c r="B236" s="106"/>
      <c r="C236" s="80"/>
      <c r="D236" s="81"/>
      <c r="E236" s="105"/>
      <c r="F236" s="103">
        <f t="shared" si="19"/>
        <v>0</v>
      </c>
      <c r="G236" s="105"/>
      <c r="H236" s="105">
        <f t="shared" si="20"/>
        <v>0</v>
      </c>
      <c r="I236" s="104" t="str">
        <f t="shared" si="21"/>
        <v>OK</v>
      </c>
      <c r="J236" s="105"/>
      <c r="K236" s="105">
        <f t="shared" si="22"/>
        <v>0</v>
      </c>
      <c r="L236" s="104" t="str">
        <f t="shared" si="23"/>
        <v>OK</v>
      </c>
    </row>
    <row r="237" spans="1:12" ht="15" x14ac:dyDescent="0.25">
      <c r="A237" s="80">
        <v>9</v>
      </c>
      <c r="B237" s="106" t="s">
        <v>303</v>
      </c>
      <c r="C237" s="80"/>
      <c r="D237" s="81"/>
      <c r="E237" s="105"/>
      <c r="F237" s="103">
        <f t="shared" si="19"/>
        <v>0</v>
      </c>
      <c r="G237" s="105"/>
      <c r="H237" s="105">
        <f t="shared" si="20"/>
        <v>0</v>
      </c>
      <c r="I237" s="104" t="str">
        <f t="shared" si="21"/>
        <v>OK</v>
      </c>
      <c r="J237" s="105"/>
      <c r="K237" s="105">
        <f t="shared" si="22"/>
        <v>0</v>
      </c>
      <c r="L237" s="104" t="str">
        <f t="shared" si="23"/>
        <v>OK</v>
      </c>
    </row>
    <row r="238" spans="1:12" ht="15" x14ac:dyDescent="0.25">
      <c r="A238" s="80">
        <v>9.1</v>
      </c>
      <c r="B238" s="106" t="s">
        <v>304</v>
      </c>
      <c r="C238" s="80" t="s">
        <v>7</v>
      </c>
      <c r="D238" s="81">
        <v>2486</v>
      </c>
      <c r="E238" s="105">
        <v>23481</v>
      </c>
      <c r="F238" s="103">
        <f t="shared" si="19"/>
        <v>58373766</v>
      </c>
      <c r="G238" s="105">
        <v>23328</v>
      </c>
      <c r="H238" s="105">
        <f t="shared" si="20"/>
        <v>57993408</v>
      </c>
      <c r="I238" s="104" t="str">
        <f t="shared" si="21"/>
        <v>OK</v>
      </c>
      <c r="J238" s="105">
        <v>23352</v>
      </c>
      <c r="K238" s="105">
        <f t="shared" si="22"/>
        <v>58053072</v>
      </c>
      <c r="L238" s="104" t="str">
        <f t="shared" si="23"/>
        <v>OK</v>
      </c>
    </row>
    <row r="239" spans="1:12" ht="15" x14ac:dyDescent="0.25">
      <c r="A239" s="80">
        <v>9.1999999999999993</v>
      </c>
      <c r="B239" s="106" t="s">
        <v>305</v>
      </c>
      <c r="C239" s="80" t="s">
        <v>7</v>
      </c>
      <c r="D239" s="81">
        <v>2486</v>
      </c>
      <c r="E239" s="105">
        <v>9907</v>
      </c>
      <c r="F239" s="103">
        <f t="shared" si="19"/>
        <v>24628802</v>
      </c>
      <c r="G239" s="105">
        <v>9843</v>
      </c>
      <c r="H239" s="105">
        <f t="shared" si="20"/>
        <v>24469698</v>
      </c>
      <c r="I239" s="104" t="str">
        <f t="shared" si="21"/>
        <v>OK</v>
      </c>
      <c r="J239" s="105">
        <v>9853</v>
      </c>
      <c r="K239" s="105">
        <f t="shared" si="22"/>
        <v>24494558</v>
      </c>
      <c r="L239" s="104" t="str">
        <f t="shared" si="23"/>
        <v>OK</v>
      </c>
    </row>
    <row r="240" spans="1:12" ht="15" x14ac:dyDescent="0.25">
      <c r="A240" s="80">
        <v>9.3000000000000007</v>
      </c>
      <c r="B240" s="106" t="s">
        <v>306</v>
      </c>
      <c r="C240" s="80" t="s">
        <v>7</v>
      </c>
      <c r="D240" s="81">
        <v>1598.4</v>
      </c>
      <c r="E240" s="105">
        <v>84022</v>
      </c>
      <c r="F240" s="103">
        <f t="shared" si="19"/>
        <v>134300765</v>
      </c>
      <c r="G240" s="105">
        <v>83476</v>
      </c>
      <c r="H240" s="105">
        <f t="shared" si="20"/>
        <v>133428038</v>
      </c>
      <c r="I240" s="104" t="str">
        <f t="shared" si="21"/>
        <v>OK</v>
      </c>
      <c r="J240" s="105">
        <v>83560</v>
      </c>
      <c r="K240" s="105">
        <f t="shared" si="22"/>
        <v>133562304</v>
      </c>
      <c r="L240" s="104" t="str">
        <f t="shared" si="23"/>
        <v>OK</v>
      </c>
    </row>
    <row r="241" spans="1:12" ht="15" x14ac:dyDescent="0.25">
      <c r="A241" s="80">
        <v>9.4</v>
      </c>
      <c r="B241" s="106" t="s">
        <v>307</v>
      </c>
      <c r="C241" s="80" t="s">
        <v>7</v>
      </c>
      <c r="D241" s="81">
        <v>849.49</v>
      </c>
      <c r="E241" s="105">
        <v>86071</v>
      </c>
      <c r="F241" s="103">
        <f t="shared" si="19"/>
        <v>73116454</v>
      </c>
      <c r="G241" s="105">
        <v>85512</v>
      </c>
      <c r="H241" s="105">
        <f t="shared" si="20"/>
        <v>72641589</v>
      </c>
      <c r="I241" s="104" t="str">
        <f t="shared" si="21"/>
        <v>OK</v>
      </c>
      <c r="J241" s="105">
        <v>85598</v>
      </c>
      <c r="K241" s="105">
        <f t="shared" si="22"/>
        <v>72714645</v>
      </c>
      <c r="L241" s="104" t="str">
        <f t="shared" si="23"/>
        <v>OK</v>
      </c>
    </row>
    <row r="242" spans="1:12" ht="15" x14ac:dyDescent="0.25">
      <c r="A242" s="80">
        <v>9.5</v>
      </c>
      <c r="B242" s="106" t="s">
        <v>308</v>
      </c>
      <c r="C242" s="80" t="s">
        <v>7</v>
      </c>
      <c r="D242" s="81">
        <v>1288.8</v>
      </c>
      <c r="E242" s="105">
        <v>64443</v>
      </c>
      <c r="F242" s="103">
        <f t="shared" si="19"/>
        <v>83054138</v>
      </c>
      <c r="G242" s="105">
        <v>64024</v>
      </c>
      <c r="H242" s="105">
        <f t="shared" si="20"/>
        <v>82514131</v>
      </c>
      <c r="I242" s="104" t="str">
        <f t="shared" si="21"/>
        <v>OK</v>
      </c>
      <c r="J242" s="105">
        <v>64089</v>
      </c>
      <c r="K242" s="105">
        <f t="shared" si="22"/>
        <v>82597903</v>
      </c>
      <c r="L242" s="104" t="str">
        <f t="shared" si="23"/>
        <v>OK</v>
      </c>
    </row>
    <row r="243" spans="1:12" ht="15" x14ac:dyDescent="0.25">
      <c r="A243" s="80">
        <v>9.6</v>
      </c>
      <c r="B243" s="106" t="s">
        <v>309</v>
      </c>
      <c r="C243" s="80" t="s">
        <v>7</v>
      </c>
      <c r="D243" s="81">
        <v>77.03</v>
      </c>
      <c r="E243" s="105">
        <v>94060</v>
      </c>
      <c r="F243" s="103">
        <f t="shared" si="19"/>
        <v>7245442</v>
      </c>
      <c r="G243" s="105">
        <v>93449</v>
      </c>
      <c r="H243" s="105">
        <f t="shared" si="20"/>
        <v>7198376</v>
      </c>
      <c r="I243" s="104" t="str">
        <f t="shared" si="21"/>
        <v>OK</v>
      </c>
      <c r="J243" s="105">
        <v>93543</v>
      </c>
      <c r="K243" s="105">
        <f t="shared" si="22"/>
        <v>7205617</v>
      </c>
      <c r="L243" s="104" t="str">
        <f t="shared" si="23"/>
        <v>OK</v>
      </c>
    </row>
    <row r="244" spans="1:12" ht="15" x14ac:dyDescent="0.25">
      <c r="A244" s="80">
        <v>9.6999999999999993</v>
      </c>
      <c r="B244" s="106" t="s">
        <v>310</v>
      </c>
      <c r="C244" s="80" t="s">
        <v>79</v>
      </c>
      <c r="D244" s="81">
        <v>19</v>
      </c>
      <c r="E244" s="105">
        <v>57173</v>
      </c>
      <c r="F244" s="103">
        <f t="shared" si="19"/>
        <v>1086287</v>
      </c>
      <c r="G244" s="105">
        <v>56801</v>
      </c>
      <c r="H244" s="105">
        <f t="shared" si="20"/>
        <v>1079219</v>
      </c>
      <c r="I244" s="104" t="str">
        <f t="shared" si="21"/>
        <v>OK</v>
      </c>
      <c r="J244" s="105">
        <v>56859</v>
      </c>
      <c r="K244" s="105">
        <f t="shared" si="22"/>
        <v>1080321</v>
      </c>
      <c r="L244" s="104" t="str">
        <f t="shared" si="23"/>
        <v>OK</v>
      </c>
    </row>
    <row r="245" spans="1:12" ht="15" x14ac:dyDescent="0.25">
      <c r="A245" s="80">
        <v>9.8000000000000007</v>
      </c>
      <c r="B245" s="106" t="s">
        <v>311</v>
      </c>
      <c r="C245" s="80" t="s">
        <v>79</v>
      </c>
      <c r="D245" s="81">
        <v>2151.4299999999998</v>
      </c>
      <c r="E245" s="105">
        <v>19553</v>
      </c>
      <c r="F245" s="103">
        <f t="shared" si="19"/>
        <v>42066911</v>
      </c>
      <c r="G245" s="105">
        <v>19426</v>
      </c>
      <c r="H245" s="105">
        <f t="shared" si="20"/>
        <v>41793679</v>
      </c>
      <c r="I245" s="104" t="str">
        <f t="shared" si="21"/>
        <v>OK</v>
      </c>
      <c r="J245" s="105">
        <v>19445</v>
      </c>
      <c r="K245" s="105">
        <f t="shared" si="22"/>
        <v>41834556</v>
      </c>
      <c r="L245" s="104" t="str">
        <f t="shared" si="23"/>
        <v>OK</v>
      </c>
    </row>
    <row r="246" spans="1:12" ht="15" x14ac:dyDescent="0.25">
      <c r="A246" s="80">
        <v>9.9</v>
      </c>
      <c r="B246" s="106" t="s">
        <v>312</v>
      </c>
      <c r="C246" s="80" t="s">
        <v>7</v>
      </c>
      <c r="D246" s="81">
        <v>2282.21</v>
      </c>
      <c r="E246" s="105">
        <v>52200</v>
      </c>
      <c r="F246" s="103">
        <f t="shared" si="19"/>
        <v>119131362</v>
      </c>
      <c r="G246" s="105">
        <v>51861</v>
      </c>
      <c r="H246" s="105">
        <f t="shared" si="20"/>
        <v>118357693</v>
      </c>
      <c r="I246" s="104" t="str">
        <f t="shared" si="21"/>
        <v>OK</v>
      </c>
      <c r="J246" s="105">
        <v>51913</v>
      </c>
      <c r="K246" s="105">
        <f t="shared" si="22"/>
        <v>118476368</v>
      </c>
      <c r="L246" s="104" t="str">
        <f t="shared" si="23"/>
        <v>OK</v>
      </c>
    </row>
    <row r="247" spans="1:12" ht="15" x14ac:dyDescent="0.25">
      <c r="A247" s="80">
        <v>9.1</v>
      </c>
      <c r="B247" s="106" t="s">
        <v>313</v>
      </c>
      <c r="C247" s="80" t="s">
        <v>7</v>
      </c>
      <c r="D247" s="81">
        <v>5394.76</v>
      </c>
      <c r="E247" s="105">
        <v>16013</v>
      </c>
      <c r="F247" s="103">
        <f t="shared" si="19"/>
        <v>86386292</v>
      </c>
      <c r="G247" s="105">
        <v>15909</v>
      </c>
      <c r="H247" s="105">
        <f t="shared" si="20"/>
        <v>85825237</v>
      </c>
      <c r="I247" s="104" t="str">
        <f t="shared" si="21"/>
        <v>OK</v>
      </c>
      <c r="J247" s="105">
        <v>15925</v>
      </c>
      <c r="K247" s="105">
        <f t="shared" si="22"/>
        <v>85911553</v>
      </c>
      <c r="L247" s="104" t="str">
        <f t="shared" si="23"/>
        <v>OK</v>
      </c>
    </row>
    <row r="248" spans="1:12" ht="15" x14ac:dyDescent="0.25">
      <c r="A248" s="80">
        <v>9.11</v>
      </c>
      <c r="B248" s="106" t="s">
        <v>314</v>
      </c>
      <c r="C248" s="80" t="s">
        <v>7</v>
      </c>
      <c r="D248" s="81">
        <v>7.2</v>
      </c>
      <c r="E248" s="105">
        <v>261412</v>
      </c>
      <c r="F248" s="103">
        <f t="shared" si="19"/>
        <v>1882166</v>
      </c>
      <c r="G248" s="105">
        <v>259713</v>
      </c>
      <c r="H248" s="105">
        <f t="shared" si="20"/>
        <v>1869934</v>
      </c>
      <c r="I248" s="104" t="str">
        <f t="shared" si="21"/>
        <v>OK</v>
      </c>
      <c r="J248" s="105">
        <v>259974</v>
      </c>
      <c r="K248" s="105">
        <f t="shared" si="22"/>
        <v>1871813</v>
      </c>
      <c r="L248" s="104" t="str">
        <f t="shared" si="23"/>
        <v>OK</v>
      </c>
    </row>
    <row r="249" spans="1:12" ht="15" x14ac:dyDescent="0.25">
      <c r="A249" s="80">
        <v>9.1199999999999992</v>
      </c>
      <c r="B249" s="106" t="s">
        <v>315</v>
      </c>
      <c r="C249" s="80" t="s">
        <v>7</v>
      </c>
      <c r="D249" s="81">
        <v>663.5</v>
      </c>
      <c r="E249" s="105">
        <v>466314</v>
      </c>
      <c r="F249" s="103">
        <f t="shared" si="19"/>
        <v>309399339</v>
      </c>
      <c r="G249" s="105">
        <v>463283</v>
      </c>
      <c r="H249" s="105">
        <f t="shared" si="20"/>
        <v>307388271</v>
      </c>
      <c r="I249" s="104" t="str">
        <f t="shared" si="21"/>
        <v>OK</v>
      </c>
      <c r="J249" s="105">
        <v>463749</v>
      </c>
      <c r="K249" s="105">
        <f t="shared" si="22"/>
        <v>307697462</v>
      </c>
      <c r="L249" s="104" t="str">
        <f t="shared" si="23"/>
        <v>OK</v>
      </c>
    </row>
    <row r="250" spans="1:12" ht="15" x14ac:dyDescent="0.25">
      <c r="A250" s="80">
        <v>9.1300000000000008</v>
      </c>
      <c r="B250" s="106" t="s">
        <v>316</v>
      </c>
      <c r="C250" s="80" t="s">
        <v>7</v>
      </c>
      <c r="D250" s="81">
        <v>509.3</v>
      </c>
      <c r="E250" s="105">
        <v>310669</v>
      </c>
      <c r="F250" s="103">
        <f t="shared" si="19"/>
        <v>158223722</v>
      </c>
      <c r="G250" s="105">
        <v>308650</v>
      </c>
      <c r="H250" s="105">
        <f t="shared" si="20"/>
        <v>157195445</v>
      </c>
      <c r="I250" s="104" t="str">
        <f t="shared" si="21"/>
        <v>OK</v>
      </c>
      <c r="J250" s="105">
        <v>308960</v>
      </c>
      <c r="K250" s="105">
        <f t="shared" si="22"/>
        <v>157353328</v>
      </c>
      <c r="L250" s="104" t="str">
        <f t="shared" si="23"/>
        <v>OK</v>
      </c>
    </row>
    <row r="251" spans="1:12" ht="15" x14ac:dyDescent="0.25">
      <c r="A251" s="80">
        <v>9.14</v>
      </c>
      <c r="B251" s="106" t="s">
        <v>317</v>
      </c>
      <c r="C251" s="80" t="s">
        <v>7</v>
      </c>
      <c r="D251" s="81">
        <v>56.28</v>
      </c>
      <c r="E251" s="105">
        <v>380719</v>
      </c>
      <c r="F251" s="103">
        <f t="shared" si="19"/>
        <v>21426865</v>
      </c>
      <c r="G251" s="105">
        <v>378244</v>
      </c>
      <c r="H251" s="105">
        <f t="shared" si="20"/>
        <v>21287572</v>
      </c>
      <c r="I251" s="104" t="str">
        <f t="shared" si="21"/>
        <v>OK</v>
      </c>
      <c r="J251" s="105">
        <v>378625</v>
      </c>
      <c r="K251" s="105">
        <f t="shared" si="22"/>
        <v>21309015</v>
      </c>
      <c r="L251" s="104" t="str">
        <f t="shared" si="23"/>
        <v>OK</v>
      </c>
    </row>
    <row r="252" spans="1:12" ht="38.25" x14ac:dyDescent="0.25">
      <c r="A252" s="80">
        <v>9.15</v>
      </c>
      <c r="B252" s="106" t="s">
        <v>318</v>
      </c>
      <c r="C252" s="80" t="s">
        <v>7</v>
      </c>
      <c r="D252" s="81">
        <v>122.12</v>
      </c>
      <c r="E252" s="105">
        <v>695030</v>
      </c>
      <c r="F252" s="103">
        <f t="shared" si="19"/>
        <v>84877064</v>
      </c>
      <c r="G252" s="105">
        <v>688080</v>
      </c>
      <c r="H252" s="105">
        <f t="shared" si="20"/>
        <v>84028330</v>
      </c>
      <c r="I252" s="104" t="str">
        <f t="shared" si="21"/>
        <v>OK</v>
      </c>
      <c r="J252" s="105">
        <v>691207</v>
      </c>
      <c r="K252" s="105">
        <f t="shared" si="22"/>
        <v>84410199</v>
      </c>
      <c r="L252" s="104" t="str">
        <f t="shared" si="23"/>
        <v>OK</v>
      </c>
    </row>
    <row r="253" spans="1:12" ht="38.25" x14ac:dyDescent="0.25">
      <c r="A253" s="80">
        <v>9.16</v>
      </c>
      <c r="B253" s="106" t="s">
        <v>319</v>
      </c>
      <c r="C253" s="80" t="s">
        <v>79</v>
      </c>
      <c r="D253" s="81">
        <v>237.96</v>
      </c>
      <c r="E253" s="105">
        <v>91546</v>
      </c>
      <c r="F253" s="103">
        <f t="shared" si="19"/>
        <v>21784286</v>
      </c>
      <c r="G253" s="105">
        <v>90951</v>
      </c>
      <c r="H253" s="105">
        <f t="shared" si="20"/>
        <v>21642700</v>
      </c>
      <c r="I253" s="104" t="str">
        <f t="shared" si="21"/>
        <v>OK</v>
      </c>
      <c r="J253" s="105">
        <v>91042</v>
      </c>
      <c r="K253" s="105">
        <f t="shared" si="22"/>
        <v>21664354</v>
      </c>
      <c r="L253" s="104" t="str">
        <f t="shared" si="23"/>
        <v>OK</v>
      </c>
    </row>
    <row r="254" spans="1:12" ht="15" x14ac:dyDescent="0.25">
      <c r="A254" s="80"/>
      <c r="B254" s="106"/>
      <c r="C254" s="80"/>
      <c r="D254" s="81"/>
      <c r="E254" s="105"/>
      <c r="F254" s="103">
        <f t="shared" si="19"/>
        <v>0</v>
      </c>
      <c r="G254" s="105"/>
      <c r="H254" s="105">
        <f t="shared" si="20"/>
        <v>0</v>
      </c>
      <c r="I254" s="104" t="str">
        <f t="shared" si="21"/>
        <v>OK</v>
      </c>
      <c r="J254" s="105"/>
      <c r="K254" s="105">
        <f t="shared" si="22"/>
        <v>0</v>
      </c>
      <c r="L254" s="104" t="str">
        <f t="shared" si="23"/>
        <v>OK</v>
      </c>
    </row>
    <row r="255" spans="1:12" ht="15" x14ac:dyDescent="0.25">
      <c r="A255" s="80"/>
      <c r="B255" s="105" t="s">
        <v>320</v>
      </c>
      <c r="C255" s="80"/>
      <c r="D255" s="81"/>
      <c r="E255" s="105"/>
      <c r="F255" s="103">
        <f t="shared" si="19"/>
        <v>0</v>
      </c>
      <c r="G255" s="105"/>
      <c r="H255" s="105">
        <f t="shared" si="20"/>
        <v>0</v>
      </c>
      <c r="I255" s="104" t="str">
        <f t="shared" si="21"/>
        <v>OK</v>
      </c>
      <c r="J255" s="105"/>
      <c r="K255" s="105">
        <f t="shared" si="22"/>
        <v>0</v>
      </c>
      <c r="L255" s="104" t="str">
        <f t="shared" si="23"/>
        <v>OK</v>
      </c>
    </row>
    <row r="256" spans="1:12" ht="15" x14ac:dyDescent="0.25">
      <c r="A256" s="80"/>
      <c r="B256" s="106"/>
      <c r="C256" s="80"/>
      <c r="D256" s="81"/>
      <c r="E256" s="105"/>
      <c r="F256" s="103">
        <f t="shared" si="19"/>
        <v>0</v>
      </c>
      <c r="G256" s="105"/>
      <c r="H256" s="105">
        <f t="shared" si="20"/>
        <v>0</v>
      </c>
      <c r="I256" s="104" t="str">
        <f t="shared" si="21"/>
        <v>OK</v>
      </c>
      <c r="J256" s="105"/>
      <c r="K256" s="105">
        <f t="shared" si="22"/>
        <v>0</v>
      </c>
      <c r="L256" s="104" t="str">
        <f t="shared" si="23"/>
        <v>OK</v>
      </c>
    </row>
    <row r="257" spans="1:12" ht="15" x14ac:dyDescent="0.25">
      <c r="A257" s="80">
        <v>10</v>
      </c>
      <c r="B257" s="106" t="s">
        <v>321</v>
      </c>
      <c r="C257" s="80"/>
      <c r="D257" s="81"/>
      <c r="E257" s="105"/>
      <c r="F257" s="103">
        <f t="shared" si="19"/>
        <v>0</v>
      </c>
      <c r="G257" s="105"/>
      <c r="H257" s="105">
        <f t="shared" si="20"/>
        <v>0</v>
      </c>
      <c r="I257" s="104" t="str">
        <f t="shared" si="21"/>
        <v>OK</v>
      </c>
      <c r="J257" s="105"/>
      <c r="K257" s="105">
        <f t="shared" si="22"/>
        <v>0</v>
      </c>
      <c r="L257" s="104" t="str">
        <f t="shared" si="23"/>
        <v>OK</v>
      </c>
    </row>
    <row r="258" spans="1:12" ht="15" x14ac:dyDescent="0.25">
      <c r="A258" s="80">
        <v>10.1</v>
      </c>
      <c r="B258" s="106" t="s">
        <v>322</v>
      </c>
      <c r="C258" s="80" t="s">
        <v>2</v>
      </c>
      <c r="D258" s="81">
        <v>95</v>
      </c>
      <c r="E258" s="105">
        <v>565687</v>
      </c>
      <c r="F258" s="103">
        <f t="shared" si="19"/>
        <v>53740265</v>
      </c>
      <c r="G258" s="105">
        <v>562010</v>
      </c>
      <c r="H258" s="105">
        <f t="shared" si="20"/>
        <v>53390950</v>
      </c>
      <c r="I258" s="104" t="str">
        <f t="shared" si="21"/>
        <v>OK</v>
      </c>
      <c r="J258" s="105">
        <v>562576</v>
      </c>
      <c r="K258" s="105">
        <f t="shared" si="22"/>
        <v>53444720</v>
      </c>
      <c r="L258" s="104" t="str">
        <f t="shared" si="23"/>
        <v>OK</v>
      </c>
    </row>
    <row r="259" spans="1:12" ht="15" x14ac:dyDescent="0.25">
      <c r="A259" s="80">
        <v>10.199999999999999</v>
      </c>
      <c r="B259" s="106" t="s">
        <v>323</v>
      </c>
      <c r="C259" s="80" t="s">
        <v>2</v>
      </c>
      <c r="D259" s="81">
        <v>4</v>
      </c>
      <c r="E259" s="105">
        <v>734687</v>
      </c>
      <c r="F259" s="103">
        <f t="shared" si="19"/>
        <v>2938748</v>
      </c>
      <c r="G259" s="105">
        <v>729912</v>
      </c>
      <c r="H259" s="105">
        <f t="shared" si="20"/>
        <v>2919648</v>
      </c>
      <c r="I259" s="104" t="str">
        <f t="shared" si="21"/>
        <v>OK</v>
      </c>
      <c r="J259" s="105">
        <v>730646</v>
      </c>
      <c r="K259" s="105">
        <f t="shared" si="22"/>
        <v>2922584</v>
      </c>
      <c r="L259" s="104" t="str">
        <f t="shared" si="23"/>
        <v>OK</v>
      </c>
    </row>
    <row r="260" spans="1:12" ht="15" x14ac:dyDescent="0.25">
      <c r="A260" s="80">
        <v>10.3</v>
      </c>
      <c r="B260" s="106" t="s">
        <v>324</v>
      </c>
      <c r="C260" s="80" t="s">
        <v>2</v>
      </c>
      <c r="D260" s="81">
        <v>95</v>
      </c>
      <c r="E260" s="105">
        <v>304301</v>
      </c>
      <c r="F260" s="103">
        <f t="shared" si="19"/>
        <v>28908595</v>
      </c>
      <c r="G260" s="105">
        <v>302323</v>
      </c>
      <c r="H260" s="105">
        <f t="shared" si="20"/>
        <v>28720685</v>
      </c>
      <c r="I260" s="104" t="str">
        <f t="shared" si="21"/>
        <v>OK</v>
      </c>
      <c r="J260" s="105">
        <v>302627</v>
      </c>
      <c r="K260" s="105">
        <f t="shared" si="22"/>
        <v>28749565</v>
      </c>
      <c r="L260" s="104" t="str">
        <f t="shared" si="23"/>
        <v>OK</v>
      </c>
    </row>
    <row r="261" spans="1:12" ht="25.5" x14ac:dyDescent="0.25">
      <c r="A261" s="80">
        <v>10.4</v>
      </c>
      <c r="B261" s="106" t="s">
        <v>325</v>
      </c>
      <c r="C261" s="80" t="s">
        <v>2</v>
      </c>
      <c r="D261" s="81">
        <v>4</v>
      </c>
      <c r="E261" s="105">
        <v>526268</v>
      </c>
      <c r="F261" s="103">
        <f t="shared" si="19"/>
        <v>2105072</v>
      </c>
      <c r="G261" s="105">
        <v>522847</v>
      </c>
      <c r="H261" s="105">
        <f t="shared" si="20"/>
        <v>2091388</v>
      </c>
      <c r="I261" s="104" t="str">
        <f t="shared" si="21"/>
        <v>OK</v>
      </c>
      <c r="J261" s="105">
        <v>523374</v>
      </c>
      <c r="K261" s="105">
        <f t="shared" si="22"/>
        <v>2093496</v>
      </c>
      <c r="L261" s="104" t="str">
        <f t="shared" si="23"/>
        <v>OK</v>
      </c>
    </row>
    <row r="262" spans="1:12" ht="15" x14ac:dyDescent="0.25">
      <c r="A262" s="80">
        <v>10.5</v>
      </c>
      <c r="B262" s="106" t="s">
        <v>326</v>
      </c>
      <c r="C262" s="80" t="s">
        <v>2</v>
      </c>
      <c r="D262" s="81">
        <v>99</v>
      </c>
      <c r="E262" s="105">
        <v>301200</v>
      </c>
      <c r="F262" s="103">
        <f t="shared" si="19"/>
        <v>29818800</v>
      </c>
      <c r="G262" s="105">
        <v>299242</v>
      </c>
      <c r="H262" s="105">
        <f t="shared" si="20"/>
        <v>29624958</v>
      </c>
      <c r="I262" s="104" t="str">
        <f t="shared" si="21"/>
        <v>OK</v>
      </c>
      <c r="J262" s="105">
        <v>299543</v>
      </c>
      <c r="K262" s="105">
        <f t="shared" si="22"/>
        <v>29654757</v>
      </c>
      <c r="L262" s="104" t="str">
        <f t="shared" si="23"/>
        <v>OK</v>
      </c>
    </row>
    <row r="263" spans="1:12" ht="15" x14ac:dyDescent="0.25">
      <c r="A263" s="80">
        <v>10.6</v>
      </c>
      <c r="B263" s="106" t="s">
        <v>327</v>
      </c>
      <c r="C263" s="80" t="s">
        <v>2</v>
      </c>
      <c r="D263" s="81">
        <v>96</v>
      </c>
      <c r="E263" s="105">
        <v>243969</v>
      </c>
      <c r="F263" s="103">
        <f t="shared" si="19"/>
        <v>23421024</v>
      </c>
      <c r="G263" s="105">
        <v>242383</v>
      </c>
      <c r="H263" s="105">
        <f t="shared" si="20"/>
        <v>23268768</v>
      </c>
      <c r="I263" s="104" t="str">
        <f t="shared" si="21"/>
        <v>OK</v>
      </c>
      <c r="J263" s="105">
        <v>242627</v>
      </c>
      <c r="K263" s="105">
        <f t="shared" si="22"/>
        <v>23292192</v>
      </c>
      <c r="L263" s="104" t="str">
        <f t="shared" si="23"/>
        <v>OK</v>
      </c>
    </row>
    <row r="264" spans="1:12" ht="38.25" x14ac:dyDescent="0.25">
      <c r="A264" s="80">
        <v>10.7</v>
      </c>
      <c r="B264" s="106" t="s">
        <v>328</v>
      </c>
      <c r="C264" s="80" t="s">
        <v>2</v>
      </c>
      <c r="D264" s="81">
        <v>4</v>
      </c>
      <c r="E264" s="105">
        <v>1347964</v>
      </c>
      <c r="F264" s="103">
        <f t="shared" si="19"/>
        <v>5391856</v>
      </c>
      <c r="G264" s="105">
        <v>1339202</v>
      </c>
      <c r="H264" s="105">
        <f t="shared" si="20"/>
        <v>5356808</v>
      </c>
      <c r="I264" s="104" t="str">
        <f t="shared" si="21"/>
        <v>OK</v>
      </c>
      <c r="J264" s="105">
        <v>1340550</v>
      </c>
      <c r="K264" s="105">
        <f t="shared" si="22"/>
        <v>5362200</v>
      </c>
      <c r="L264" s="104" t="str">
        <f t="shared" si="23"/>
        <v>OK</v>
      </c>
    </row>
    <row r="265" spans="1:12" ht="15" x14ac:dyDescent="0.25">
      <c r="A265" s="80"/>
      <c r="B265" s="106"/>
      <c r="C265" s="80"/>
      <c r="D265" s="81"/>
      <c r="E265" s="105"/>
      <c r="F265" s="103">
        <f t="shared" si="19"/>
        <v>0</v>
      </c>
      <c r="G265" s="105"/>
      <c r="H265" s="105">
        <f t="shared" si="20"/>
        <v>0</v>
      </c>
      <c r="I265" s="104" t="str">
        <f t="shared" si="21"/>
        <v>OK</v>
      </c>
      <c r="J265" s="105"/>
      <c r="K265" s="105">
        <f t="shared" si="22"/>
        <v>0</v>
      </c>
      <c r="L265" s="104" t="str">
        <f t="shared" si="23"/>
        <v>OK</v>
      </c>
    </row>
    <row r="266" spans="1:12" ht="15" x14ac:dyDescent="0.25">
      <c r="A266" s="80"/>
      <c r="B266" s="105" t="s">
        <v>329</v>
      </c>
      <c r="C266" s="80"/>
      <c r="D266" s="81"/>
      <c r="E266" s="105"/>
      <c r="F266" s="103">
        <f t="shared" ref="F266:F300" si="24">ROUND($D266*E266,0)</f>
        <v>0</v>
      </c>
      <c r="G266" s="105"/>
      <c r="H266" s="105">
        <f t="shared" si="20"/>
        <v>0</v>
      </c>
      <c r="I266" s="104" t="str">
        <f t="shared" si="21"/>
        <v>OK</v>
      </c>
      <c r="J266" s="105"/>
      <c r="K266" s="105">
        <f t="shared" si="22"/>
        <v>0</v>
      </c>
      <c r="L266" s="104" t="str">
        <f t="shared" si="23"/>
        <v>OK</v>
      </c>
    </row>
    <row r="267" spans="1:12" ht="15" x14ac:dyDescent="0.25">
      <c r="A267" s="80"/>
      <c r="B267" s="106"/>
      <c r="C267" s="80"/>
      <c r="D267" s="81"/>
      <c r="E267" s="105"/>
      <c r="F267" s="103">
        <f t="shared" si="24"/>
        <v>0</v>
      </c>
      <c r="G267" s="105"/>
      <c r="H267" s="105">
        <f t="shared" ref="H267:H300" si="25">ROUND($D267*G267,0)</f>
        <v>0</v>
      </c>
      <c r="I267" s="104" t="str">
        <f t="shared" ref="I267:I300" si="26">+IF(G267&lt;=$E267,"OK","NO OK")</f>
        <v>OK</v>
      </c>
      <c r="J267" s="105"/>
      <c r="K267" s="105">
        <f t="shared" ref="K267:K300" si="27">ROUND($D267*J267,0)</f>
        <v>0</v>
      </c>
      <c r="L267" s="104" t="str">
        <f t="shared" ref="L267:L300" si="28">+IF(J267&lt;=$E267,"OK","NO OK")</f>
        <v>OK</v>
      </c>
    </row>
    <row r="268" spans="1:12" ht="15" x14ac:dyDescent="0.25">
      <c r="A268" s="80">
        <v>11</v>
      </c>
      <c r="B268" s="106" t="s">
        <v>330</v>
      </c>
      <c r="C268" s="80"/>
      <c r="D268" s="81"/>
      <c r="E268" s="105"/>
      <c r="F268" s="103">
        <f t="shared" si="24"/>
        <v>0</v>
      </c>
      <c r="G268" s="105"/>
      <c r="H268" s="105">
        <f t="shared" si="25"/>
        <v>0</v>
      </c>
      <c r="I268" s="104" t="str">
        <f t="shared" si="26"/>
        <v>OK</v>
      </c>
      <c r="J268" s="105"/>
      <c r="K268" s="105">
        <f t="shared" si="27"/>
        <v>0</v>
      </c>
      <c r="L268" s="104" t="str">
        <f t="shared" si="28"/>
        <v>OK</v>
      </c>
    </row>
    <row r="269" spans="1:12" ht="15" x14ac:dyDescent="0.25">
      <c r="A269" s="80">
        <v>11.1</v>
      </c>
      <c r="B269" s="106" t="s">
        <v>331</v>
      </c>
      <c r="C269" s="80" t="s">
        <v>11</v>
      </c>
      <c r="D269" s="81">
        <v>21.88</v>
      </c>
      <c r="E269" s="105">
        <v>860452</v>
      </c>
      <c r="F269" s="103">
        <f t="shared" si="24"/>
        <v>18826690</v>
      </c>
      <c r="G269" s="105">
        <v>854859</v>
      </c>
      <c r="H269" s="105">
        <f t="shared" si="25"/>
        <v>18704315</v>
      </c>
      <c r="I269" s="104" t="str">
        <f t="shared" si="26"/>
        <v>OK</v>
      </c>
      <c r="J269" s="105">
        <v>855720</v>
      </c>
      <c r="K269" s="105">
        <f t="shared" si="27"/>
        <v>18723154</v>
      </c>
      <c r="L269" s="104" t="str">
        <f t="shared" si="28"/>
        <v>OK</v>
      </c>
    </row>
    <row r="270" spans="1:12" ht="15" x14ac:dyDescent="0.25">
      <c r="A270" s="80">
        <v>11.2</v>
      </c>
      <c r="B270" s="106" t="s">
        <v>332</v>
      </c>
      <c r="C270" s="80" t="s">
        <v>7</v>
      </c>
      <c r="D270" s="81">
        <v>225</v>
      </c>
      <c r="E270" s="105">
        <v>57495</v>
      </c>
      <c r="F270" s="103">
        <f t="shared" si="24"/>
        <v>12936375</v>
      </c>
      <c r="G270" s="105">
        <v>57121</v>
      </c>
      <c r="H270" s="105">
        <f t="shared" si="25"/>
        <v>12852225</v>
      </c>
      <c r="I270" s="104" t="str">
        <f t="shared" si="26"/>
        <v>OK</v>
      </c>
      <c r="J270" s="105">
        <v>57179</v>
      </c>
      <c r="K270" s="105">
        <f t="shared" si="27"/>
        <v>12865275</v>
      </c>
      <c r="L270" s="104" t="str">
        <f t="shared" si="28"/>
        <v>OK</v>
      </c>
    </row>
    <row r="271" spans="1:12" ht="15" x14ac:dyDescent="0.25">
      <c r="A271" s="80">
        <v>11.3</v>
      </c>
      <c r="B271" s="106" t="s">
        <v>333</v>
      </c>
      <c r="C271" s="80" t="s">
        <v>7</v>
      </c>
      <c r="D271" s="81">
        <v>1190</v>
      </c>
      <c r="E271" s="105">
        <v>98914</v>
      </c>
      <c r="F271" s="103">
        <f t="shared" si="24"/>
        <v>117707660</v>
      </c>
      <c r="G271" s="105">
        <v>98271</v>
      </c>
      <c r="H271" s="105">
        <f t="shared" si="25"/>
        <v>116942490</v>
      </c>
      <c r="I271" s="104" t="str">
        <f t="shared" si="26"/>
        <v>OK</v>
      </c>
      <c r="J271" s="105">
        <v>98370</v>
      </c>
      <c r="K271" s="105">
        <f t="shared" si="27"/>
        <v>117060300</v>
      </c>
      <c r="L271" s="104" t="str">
        <f t="shared" si="28"/>
        <v>OK</v>
      </c>
    </row>
    <row r="272" spans="1:12" ht="25.5" x14ac:dyDescent="0.25">
      <c r="A272" s="80">
        <v>11.4</v>
      </c>
      <c r="B272" s="106" t="s">
        <v>334</v>
      </c>
      <c r="C272" s="80" t="s">
        <v>7</v>
      </c>
      <c r="D272" s="81">
        <v>2074.58</v>
      </c>
      <c r="E272" s="105">
        <v>52213</v>
      </c>
      <c r="F272" s="103">
        <f t="shared" si="24"/>
        <v>108320046</v>
      </c>
      <c r="G272" s="105">
        <v>51874</v>
      </c>
      <c r="H272" s="105">
        <f t="shared" si="25"/>
        <v>107616763</v>
      </c>
      <c r="I272" s="104" t="str">
        <f t="shared" si="26"/>
        <v>OK</v>
      </c>
      <c r="J272" s="105">
        <v>51926</v>
      </c>
      <c r="K272" s="105">
        <f t="shared" si="27"/>
        <v>107724641</v>
      </c>
      <c r="L272" s="104" t="str">
        <f t="shared" si="28"/>
        <v>OK</v>
      </c>
    </row>
    <row r="273" spans="1:12" ht="15" x14ac:dyDescent="0.25">
      <c r="A273" s="80">
        <v>11.5</v>
      </c>
      <c r="B273" s="106" t="s">
        <v>335</v>
      </c>
      <c r="C273" s="80" t="s">
        <v>7</v>
      </c>
      <c r="D273" s="81">
        <v>2239</v>
      </c>
      <c r="E273" s="105">
        <v>10831</v>
      </c>
      <c r="F273" s="103">
        <f t="shared" si="24"/>
        <v>24250609</v>
      </c>
      <c r="G273" s="105">
        <v>10761</v>
      </c>
      <c r="H273" s="105">
        <f t="shared" si="25"/>
        <v>24093879</v>
      </c>
      <c r="I273" s="104" t="str">
        <f t="shared" si="26"/>
        <v>OK</v>
      </c>
      <c r="J273" s="105">
        <v>10771</v>
      </c>
      <c r="K273" s="105">
        <f t="shared" si="27"/>
        <v>24116269</v>
      </c>
      <c r="L273" s="104" t="str">
        <f t="shared" si="28"/>
        <v>OK</v>
      </c>
    </row>
    <row r="274" spans="1:12" ht="15" x14ac:dyDescent="0.25">
      <c r="A274" s="80">
        <v>11.6</v>
      </c>
      <c r="B274" s="106" t="s">
        <v>336</v>
      </c>
      <c r="C274" s="80" t="s">
        <v>11</v>
      </c>
      <c r="D274" s="81">
        <v>132.5</v>
      </c>
      <c r="E274" s="105">
        <v>659968</v>
      </c>
      <c r="F274" s="103">
        <f t="shared" si="24"/>
        <v>87445760</v>
      </c>
      <c r="G274" s="105">
        <v>655678</v>
      </c>
      <c r="H274" s="105">
        <f t="shared" si="25"/>
        <v>86877335</v>
      </c>
      <c r="I274" s="104" t="str">
        <f t="shared" si="26"/>
        <v>OK</v>
      </c>
      <c r="J274" s="105">
        <v>656338</v>
      </c>
      <c r="K274" s="105">
        <f t="shared" si="27"/>
        <v>86964785</v>
      </c>
      <c r="L274" s="104" t="str">
        <f t="shared" si="28"/>
        <v>OK</v>
      </c>
    </row>
    <row r="275" spans="1:12" ht="15" x14ac:dyDescent="0.25">
      <c r="A275" s="80">
        <v>11.7</v>
      </c>
      <c r="B275" s="106" t="s">
        <v>367</v>
      </c>
      <c r="C275" s="80" t="s">
        <v>114</v>
      </c>
      <c r="D275" s="81">
        <v>7705.16</v>
      </c>
      <c r="E275" s="105">
        <v>4172</v>
      </c>
      <c r="F275" s="103">
        <f t="shared" si="24"/>
        <v>32145928</v>
      </c>
      <c r="G275" s="105">
        <v>4145</v>
      </c>
      <c r="H275" s="105">
        <f t="shared" si="25"/>
        <v>31937888</v>
      </c>
      <c r="I275" s="104" t="str">
        <f t="shared" si="26"/>
        <v>OK</v>
      </c>
      <c r="J275" s="105">
        <v>4149</v>
      </c>
      <c r="K275" s="105">
        <f t="shared" si="27"/>
        <v>31968709</v>
      </c>
      <c r="L275" s="104" t="str">
        <f t="shared" si="28"/>
        <v>OK</v>
      </c>
    </row>
    <row r="276" spans="1:12" ht="15" x14ac:dyDescent="0.25">
      <c r="A276" s="80">
        <v>11.8</v>
      </c>
      <c r="B276" s="106" t="s">
        <v>337</v>
      </c>
      <c r="C276" s="80" t="s">
        <v>2</v>
      </c>
      <c r="D276" s="81">
        <v>24</v>
      </c>
      <c r="E276" s="105">
        <v>219165</v>
      </c>
      <c r="F276" s="103">
        <f t="shared" si="24"/>
        <v>5259960</v>
      </c>
      <c r="G276" s="105">
        <v>217740</v>
      </c>
      <c r="H276" s="105">
        <f t="shared" si="25"/>
        <v>5225760</v>
      </c>
      <c r="I276" s="104" t="str">
        <f t="shared" si="26"/>
        <v>OK</v>
      </c>
      <c r="J276" s="105">
        <v>217960</v>
      </c>
      <c r="K276" s="105">
        <f t="shared" si="27"/>
        <v>5231040</v>
      </c>
      <c r="L276" s="104" t="str">
        <f t="shared" si="28"/>
        <v>OK</v>
      </c>
    </row>
    <row r="277" spans="1:12" ht="38.25" x14ac:dyDescent="0.25">
      <c r="A277" s="80">
        <v>11.9</v>
      </c>
      <c r="B277" s="106" t="s">
        <v>338</v>
      </c>
      <c r="C277" s="80" t="s">
        <v>7</v>
      </c>
      <c r="D277" s="81">
        <v>212.1</v>
      </c>
      <c r="E277" s="105">
        <v>171337</v>
      </c>
      <c r="F277" s="103">
        <f t="shared" si="24"/>
        <v>36340578</v>
      </c>
      <c r="G277" s="105">
        <v>170223</v>
      </c>
      <c r="H277" s="105">
        <f t="shared" si="25"/>
        <v>36104298</v>
      </c>
      <c r="I277" s="104" t="str">
        <f t="shared" si="26"/>
        <v>OK</v>
      </c>
      <c r="J277" s="105">
        <v>170395</v>
      </c>
      <c r="K277" s="105">
        <f t="shared" si="27"/>
        <v>36140780</v>
      </c>
      <c r="L277" s="104" t="str">
        <f t="shared" si="28"/>
        <v>OK</v>
      </c>
    </row>
    <row r="278" spans="1:12" ht="15" x14ac:dyDescent="0.25">
      <c r="A278" s="80"/>
      <c r="B278" s="106"/>
      <c r="C278" s="80"/>
      <c r="D278" s="81"/>
      <c r="E278" s="105"/>
      <c r="F278" s="103">
        <f t="shared" si="24"/>
        <v>0</v>
      </c>
      <c r="G278" s="105"/>
      <c r="H278" s="105">
        <f t="shared" si="25"/>
        <v>0</v>
      </c>
      <c r="I278" s="104" t="str">
        <f t="shared" si="26"/>
        <v>OK</v>
      </c>
      <c r="J278" s="105"/>
      <c r="K278" s="105">
        <f t="shared" si="27"/>
        <v>0</v>
      </c>
      <c r="L278" s="104" t="str">
        <f t="shared" si="28"/>
        <v>OK</v>
      </c>
    </row>
    <row r="279" spans="1:12" ht="15" x14ac:dyDescent="0.25">
      <c r="A279" s="80"/>
      <c r="B279" s="105" t="s">
        <v>339</v>
      </c>
      <c r="C279" s="80"/>
      <c r="D279" s="81"/>
      <c r="E279" s="105"/>
      <c r="F279" s="103">
        <f t="shared" si="24"/>
        <v>0</v>
      </c>
      <c r="G279" s="105"/>
      <c r="H279" s="105">
        <f t="shared" si="25"/>
        <v>0</v>
      </c>
      <c r="I279" s="104" t="str">
        <f t="shared" si="26"/>
        <v>OK</v>
      </c>
      <c r="J279" s="105"/>
      <c r="K279" s="105">
        <f t="shared" si="27"/>
        <v>0</v>
      </c>
      <c r="L279" s="104" t="str">
        <f t="shared" si="28"/>
        <v>OK</v>
      </c>
    </row>
    <row r="280" spans="1:12" ht="15" x14ac:dyDescent="0.25">
      <c r="A280" s="80"/>
      <c r="B280" s="106"/>
      <c r="C280" s="80"/>
      <c r="D280" s="81"/>
      <c r="E280" s="105"/>
      <c r="F280" s="103">
        <f t="shared" si="24"/>
        <v>0</v>
      </c>
      <c r="G280" s="105"/>
      <c r="H280" s="105">
        <f t="shared" si="25"/>
        <v>0</v>
      </c>
      <c r="I280" s="104" t="str">
        <f t="shared" si="26"/>
        <v>OK</v>
      </c>
      <c r="J280" s="105"/>
      <c r="K280" s="105">
        <f t="shared" si="27"/>
        <v>0</v>
      </c>
      <c r="L280" s="104" t="str">
        <f t="shared" si="28"/>
        <v>OK</v>
      </c>
    </row>
    <row r="281" spans="1:12" ht="15" x14ac:dyDescent="0.25">
      <c r="A281" s="80">
        <v>12</v>
      </c>
      <c r="B281" s="106" t="s">
        <v>340</v>
      </c>
      <c r="C281" s="80"/>
      <c r="D281" s="81"/>
      <c r="E281" s="105"/>
      <c r="F281" s="103">
        <f t="shared" si="24"/>
        <v>0</v>
      </c>
      <c r="G281" s="105"/>
      <c r="H281" s="105">
        <f t="shared" si="25"/>
        <v>0</v>
      </c>
      <c r="I281" s="104" t="str">
        <f t="shared" si="26"/>
        <v>OK</v>
      </c>
      <c r="J281" s="105"/>
      <c r="K281" s="105">
        <f t="shared" si="27"/>
        <v>0</v>
      </c>
      <c r="L281" s="104" t="str">
        <f t="shared" si="28"/>
        <v>OK</v>
      </c>
    </row>
    <row r="282" spans="1:12" ht="15" x14ac:dyDescent="0.25">
      <c r="A282" s="80">
        <v>12.1</v>
      </c>
      <c r="B282" s="106" t="s">
        <v>341</v>
      </c>
      <c r="C282" s="80" t="s">
        <v>7</v>
      </c>
      <c r="D282" s="81">
        <v>1258.5</v>
      </c>
      <c r="E282" s="105">
        <v>82679</v>
      </c>
      <c r="F282" s="103">
        <f t="shared" si="24"/>
        <v>104051522</v>
      </c>
      <c r="G282" s="105">
        <v>82142</v>
      </c>
      <c r="H282" s="105">
        <f t="shared" si="25"/>
        <v>103375707</v>
      </c>
      <c r="I282" s="104" t="str">
        <f t="shared" si="26"/>
        <v>OK</v>
      </c>
      <c r="J282" s="105">
        <v>82224</v>
      </c>
      <c r="K282" s="105">
        <f t="shared" si="27"/>
        <v>103478904</v>
      </c>
      <c r="L282" s="104" t="str">
        <f t="shared" si="28"/>
        <v>OK</v>
      </c>
    </row>
    <row r="283" spans="1:12" ht="15" x14ac:dyDescent="0.25">
      <c r="A283" s="80">
        <v>12.2</v>
      </c>
      <c r="B283" s="106" t="s">
        <v>342</v>
      </c>
      <c r="C283" s="80" t="s">
        <v>79</v>
      </c>
      <c r="D283" s="81">
        <v>56.3</v>
      </c>
      <c r="E283" s="105">
        <v>83578</v>
      </c>
      <c r="F283" s="103">
        <f t="shared" si="24"/>
        <v>4705441</v>
      </c>
      <c r="G283" s="105">
        <v>83035</v>
      </c>
      <c r="H283" s="105">
        <f t="shared" si="25"/>
        <v>4674871</v>
      </c>
      <c r="I283" s="104" t="str">
        <f t="shared" si="26"/>
        <v>OK</v>
      </c>
      <c r="J283" s="105">
        <v>83118</v>
      </c>
      <c r="K283" s="105">
        <f t="shared" si="27"/>
        <v>4679543</v>
      </c>
      <c r="L283" s="104" t="str">
        <f t="shared" si="28"/>
        <v>OK</v>
      </c>
    </row>
    <row r="284" spans="1:12" ht="25.5" x14ac:dyDescent="0.25">
      <c r="A284" s="80">
        <v>12.3</v>
      </c>
      <c r="B284" s="106" t="s">
        <v>343</v>
      </c>
      <c r="C284" s="80" t="s">
        <v>344</v>
      </c>
      <c r="D284" s="81">
        <v>11301.73</v>
      </c>
      <c r="E284" s="105">
        <v>16167</v>
      </c>
      <c r="F284" s="103">
        <f t="shared" si="24"/>
        <v>182715069</v>
      </c>
      <c r="G284" s="105">
        <v>16005</v>
      </c>
      <c r="H284" s="105">
        <f t="shared" si="25"/>
        <v>180884189</v>
      </c>
      <c r="I284" s="104" t="str">
        <f t="shared" si="26"/>
        <v>OK</v>
      </c>
      <c r="J284" s="105">
        <v>16078</v>
      </c>
      <c r="K284" s="105">
        <f t="shared" si="27"/>
        <v>181709215</v>
      </c>
      <c r="L284" s="104" t="str">
        <f t="shared" si="28"/>
        <v>OK</v>
      </c>
    </row>
    <row r="285" spans="1:12" ht="15" x14ac:dyDescent="0.25">
      <c r="A285" s="80">
        <v>12.4</v>
      </c>
      <c r="B285" s="106" t="s">
        <v>345</v>
      </c>
      <c r="C285" s="80" t="s">
        <v>7</v>
      </c>
      <c r="D285" s="81">
        <v>425.15</v>
      </c>
      <c r="E285" s="105">
        <v>123038.5</v>
      </c>
      <c r="F285" s="103">
        <f t="shared" si="24"/>
        <v>52309818</v>
      </c>
      <c r="G285" s="105">
        <v>122239</v>
      </c>
      <c r="H285" s="105">
        <f t="shared" si="25"/>
        <v>51969911</v>
      </c>
      <c r="I285" s="104" t="str">
        <f t="shared" si="26"/>
        <v>OK</v>
      </c>
      <c r="J285" s="105">
        <v>122362</v>
      </c>
      <c r="K285" s="105">
        <f t="shared" si="27"/>
        <v>52022204</v>
      </c>
      <c r="L285" s="104" t="str">
        <f t="shared" si="28"/>
        <v>OK</v>
      </c>
    </row>
    <row r="286" spans="1:12" ht="15" x14ac:dyDescent="0.25">
      <c r="A286" s="80"/>
      <c r="B286" s="106"/>
      <c r="C286" s="80"/>
      <c r="D286" s="81"/>
      <c r="E286" s="105"/>
      <c r="F286" s="103">
        <f t="shared" si="24"/>
        <v>0</v>
      </c>
      <c r="G286" s="105"/>
      <c r="H286" s="105">
        <f t="shared" si="25"/>
        <v>0</v>
      </c>
      <c r="I286" s="104" t="str">
        <f t="shared" si="26"/>
        <v>OK</v>
      </c>
      <c r="J286" s="105"/>
      <c r="K286" s="105">
        <f t="shared" si="27"/>
        <v>0</v>
      </c>
      <c r="L286" s="104" t="str">
        <f t="shared" si="28"/>
        <v>OK</v>
      </c>
    </row>
    <row r="287" spans="1:12" ht="15" x14ac:dyDescent="0.25">
      <c r="A287" s="80"/>
      <c r="B287" s="105" t="s">
        <v>346</v>
      </c>
      <c r="C287" s="80"/>
      <c r="D287" s="81"/>
      <c r="E287" s="105"/>
      <c r="F287" s="103">
        <f t="shared" si="24"/>
        <v>0</v>
      </c>
      <c r="G287" s="105"/>
      <c r="H287" s="105">
        <f t="shared" si="25"/>
        <v>0</v>
      </c>
      <c r="I287" s="104" t="str">
        <f t="shared" si="26"/>
        <v>OK</v>
      </c>
      <c r="J287" s="105"/>
      <c r="K287" s="105">
        <f t="shared" si="27"/>
        <v>0</v>
      </c>
      <c r="L287" s="104" t="str">
        <f t="shared" si="28"/>
        <v>OK</v>
      </c>
    </row>
    <row r="288" spans="1:12" ht="15" x14ac:dyDescent="0.25">
      <c r="A288" s="80"/>
      <c r="B288" s="106"/>
      <c r="C288" s="80"/>
      <c r="D288" s="81"/>
      <c r="E288" s="105"/>
      <c r="F288" s="103">
        <f t="shared" si="24"/>
        <v>0</v>
      </c>
      <c r="G288" s="105"/>
      <c r="H288" s="105">
        <f t="shared" si="25"/>
        <v>0</v>
      </c>
      <c r="I288" s="104" t="str">
        <f t="shared" si="26"/>
        <v>OK</v>
      </c>
      <c r="J288" s="105"/>
      <c r="K288" s="105">
        <f t="shared" si="27"/>
        <v>0</v>
      </c>
      <c r="L288" s="104" t="str">
        <f t="shared" si="28"/>
        <v>OK</v>
      </c>
    </row>
    <row r="289" spans="1:12" ht="15" x14ac:dyDescent="0.25">
      <c r="A289" s="80">
        <v>13</v>
      </c>
      <c r="B289" s="106" t="s">
        <v>347</v>
      </c>
      <c r="C289" s="80"/>
      <c r="D289" s="81"/>
      <c r="E289" s="105"/>
      <c r="F289" s="103">
        <f t="shared" si="24"/>
        <v>0</v>
      </c>
      <c r="G289" s="105"/>
      <c r="H289" s="105">
        <f t="shared" si="25"/>
        <v>0</v>
      </c>
      <c r="I289" s="104" t="str">
        <f t="shared" si="26"/>
        <v>OK</v>
      </c>
      <c r="J289" s="105"/>
      <c r="K289" s="105">
        <f t="shared" si="27"/>
        <v>0</v>
      </c>
      <c r="L289" s="104" t="str">
        <f t="shared" si="28"/>
        <v>OK</v>
      </c>
    </row>
    <row r="290" spans="1:12" ht="25.5" x14ac:dyDescent="0.25">
      <c r="A290" s="80" t="s">
        <v>348</v>
      </c>
      <c r="B290" s="106" t="s">
        <v>349</v>
      </c>
      <c r="C290" s="80" t="s">
        <v>7</v>
      </c>
      <c r="D290" s="81">
        <v>1029.7</v>
      </c>
      <c r="E290" s="105">
        <v>462822</v>
      </c>
      <c r="F290" s="103">
        <f t="shared" si="24"/>
        <v>476567813</v>
      </c>
      <c r="G290" s="105">
        <v>459814</v>
      </c>
      <c r="H290" s="105">
        <f t="shared" si="25"/>
        <v>473470476</v>
      </c>
      <c r="I290" s="104" t="str">
        <f t="shared" si="26"/>
        <v>OK</v>
      </c>
      <c r="J290" s="105">
        <v>460276</v>
      </c>
      <c r="K290" s="105">
        <f t="shared" si="27"/>
        <v>473946197</v>
      </c>
      <c r="L290" s="104" t="str">
        <f t="shared" si="28"/>
        <v>OK</v>
      </c>
    </row>
    <row r="291" spans="1:12" ht="25.5" x14ac:dyDescent="0.25">
      <c r="A291" s="80" t="s">
        <v>350</v>
      </c>
      <c r="B291" s="106" t="s">
        <v>351</v>
      </c>
      <c r="C291" s="80" t="s">
        <v>79</v>
      </c>
      <c r="D291" s="81">
        <v>192.86</v>
      </c>
      <c r="E291" s="105">
        <v>72228</v>
      </c>
      <c r="F291" s="103">
        <f t="shared" si="24"/>
        <v>13929892</v>
      </c>
      <c r="G291" s="105">
        <v>71759</v>
      </c>
      <c r="H291" s="105">
        <f t="shared" si="25"/>
        <v>13839441</v>
      </c>
      <c r="I291" s="104" t="str">
        <f t="shared" si="26"/>
        <v>OK</v>
      </c>
      <c r="J291" s="105">
        <v>71831</v>
      </c>
      <c r="K291" s="105">
        <f t="shared" si="27"/>
        <v>13853327</v>
      </c>
      <c r="L291" s="104" t="str">
        <f t="shared" si="28"/>
        <v>OK</v>
      </c>
    </row>
    <row r="292" spans="1:12" ht="38.25" x14ac:dyDescent="0.25">
      <c r="A292" s="80" t="s">
        <v>352</v>
      </c>
      <c r="B292" s="106" t="s">
        <v>353</v>
      </c>
      <c r="C292" s="80" t="s">
        <v>344</v>
      </c>
      <c r="D292" s="81">
        <v>17128</v>
      </c>
      <c r="E292" s="105">
        <v>20595</v>
      </c>
      <c r="F292" s="103">
        <f t="shared" si="24"/>
        <v>352751160</v>
      </c>
      <c r="G292" s="105">
        <v>20461</v>
      </c>
      <c r="H292" s="105">
        <f t="shared" si="25"/>
        <v>350456008</v>
      </c>
      <c r="I292" s="104" t="str">
        <f t="shared" si="26"/>
        <v>OK</v>
      </c>
      <c r="J292" s="105">
        <v>20482</v>
      </c>
      <c r="K292" s="105">
        <f t="shared" si="27"/>
        <v>350815696</v>
      </c>
      <c r="L292" s="104" t="str">
        <f t="shared" si="28"/>
        <v>OK</v>
      </c>
    </row>
    <row r="293" spans="1:12" ht="25.5" x14ac:dyDescent="0.25">
      <c r="A293" s="80" t="s">
        <v>354</v>
      </c>
      <c r="B293" s="106" t="s">
        <v>355</v>
      </c>
      <c r="C293" s="80" t="s">
        <v>2</v>
      </c>
      <c r="D293" s="81">
        <v>552</v>
      </c>
      <c r="E293" s="105">
        <v>43640</v>
      </c>
      <c r="F293" s="103">
        <f t="shared" si="24"/>
        <v>24089280</v>
      </c>
      <c r="G293" s="105">
        <v>43356</v>
      </c>
      <c r="H293" s="105">
        <f t="shared" si="25"/>
        <v>23932512</v>
      </c>
      <c r="I293" s="104" t="str">
        <f t="shared" si="26"/>
        <v>OK</v>
      </c>
      <c r="J293" s="105">
        <v>43400</v>
      </c>
      <c r="K293" s="105">
        <f t="shared" si="27"/>
        <v>23956800</v>
      </c>
      <c r="L293" s="104" t="str">
        <f t="shared" si="28"/>
        <v>OK</v>
      </c>
    </row>
    <row r="294" spans="1:12" ht="15" x14ac:dyDescent="0.25">
      <c r="A294" s="80"/>
      <c r="B294" s="106"/>
      <c r="C294" s="80"/>
      <c r="D294" s="81"/>
      <c r="E294" s="105"/>
      <c r="F294" s="103">
        <f t="shared" si="24"/>
        <v>0</v>
      </c>
      <c r="G294" s="105"/>
      <c r="H294" s="105">
        <f t="shared" si="25"/>
        <v>0</v>
      </c>
      <c r="I294" s="104" t="str">
        <f t="shared" si="26"/>
        <v>OK</v>
      </c>
      <c r="J294" s="105"/>
      <c r="K294" s="105">
        <f t="shared" si="27"/>
        <v>0</v>
      </c>
      <c r="L294" s="104" t="str">
        <f t="shared" si="28"/>
        <v>OK</v>
      </c>
    </row>
    <row r="295" spans="1:12" ht="15" x14ac:dyDescent="0.25">
      <c r="A295" s="80"/>
      <c r="B295" s="105" t="s">
        <v>356</v>
      </c>
      <c r="C295" s="80"/>
      <c r="D295" s="81"/>
      <c r="E295" s="105"/>
      <c r="F295" s="103">
        <f t="shared" si="24"/>
        <v>0</v>
      </c>
      <c r="G295" s="105"/>
      <c r="H295" s="105">
        <f t="shared" si="25"/>
        <v>0</v>
      </c>
      <c r="I295" s="104" t="str">
        <f t="shared" si="26"/>
        <v>OK</v>
      </c>
      <c r="J295" s="105"/>
      <c r="K295" s="105">
        <f t="shared" si="27"/>
        <v>0</v>
      </c>
      <c r="L295" s="104" t="str">
        <f t="shared" si="28"/>
        <v>OK</v>
      </c>
    </row>
    <row r="296" spans="1:12" ht="15" x14ac:dyDescent="0.25">
      <c r="A296" s="80"/>
      <c r="B296" s="106"/>
      <c r="C296" s="80"/>
      <c r="D296" s="81"/>
      <c r="E296" s="105"/>
      <c r="F296" s="103">
        <f t="shared" si="24"/>
        <v>0</v>
      </c>
      <c r="G296" s="105"/>
      <c r="H296" s="105">
        <f t="shared" si="25"/>
        <v>0</v>
      </c>
      <c r="I296" s="104" t="str">
        <f t="shared" si="26"/>
        <v>OK</v>
      </c>
      <c r="J296" s="105"/>
      <c r="K296" s="105">
        <f t="shared" si="27"/>
        <v>0</v>
      </c>
      <c r="L296" s="104" t="str">
        <f t="shared" si="28"/>
        <v>OK</v>
      </c>
    </row>
    <row r="297" spans="1:12" ht="15" x14ac:dyDescent="0.25">
      <c r="A297" s="80">
        <v>14</v>
      </c>
      <c r="B297" s="106" t="s">
        <v>357</v>
      </c>
      <c r="C297" s="80"/>
      <c r="D297" s="81"/>
      <c r="E297" s="105"/>
      <c r="F297" s="103">
        <f t="shared" si="24"/>
        <v>0</v>
      </c>
      <c r="G297" s="105"/>
      <c r="H297" s="105">
        <f t="shared" si="25"/>
        <v>0</v>
      </c>
      <c r="I297" s="104" t="str">
        <f t="shared" si="26"/>
        <v>OK</v>
      </c>
      <c r="J297" s="105"/>
      <c r="K297" s="105">
        <f t="shared" si="27"/>
        <v>0</v>
      </c>
      <c r="L297" s="104" t="str">
        <f t="shared" si="28"/>
        <v>OK</v>
      </c>
    </row>
    <row r="298" spans="1:12" ht="25.5" x14ac:dyDescent="0.25">
      <c r="A298" s="80" t="s">
        <v>358</v>
      </c>
      <c r="B298" s="106" t="s">
        <v>359</v>
      </c>
      <c r="C298" s="80" t="s">
        <v>7</v>
      </c>
      <c r="D298" s="81">
        <v>4811.91</v>
      </c>
      <c r="E298" s="105">
        <v>3799</v>
      </c>
      <c r="F298" s="103">
        <f t="shared" si="24"/>
        <v>18280446</v>
      </c>
      <c r="G298" s="105">
        <v>3774</v>
      </c>
      <c r="H298" s="105">
        <f t="shared" si="25"/>
        <v>18160148</v>
      </c>
      <c r="I298" s="104" t="str">
        <f t="shared" si="26"/>
        <v>OK</v>
      </c>
      <c r="J298" s="105">
        <v>3778</v>
      </c>
      <c r="K298" s="105">
        <f t="shared" si="27"/>
        <v>18179396</v>
      </c>
      <c r="L298" s="104" t="str">
        <f t="shared" si="28"/>
        <v>OK</v>
      </c>
    </row>
    <row r="299" spans="1:12" ht="15" x14ac:dyDescent="0.25">
      <c r="A299" s="80"/>
      <c r="B299" s="106"/>
      <c r="C299" s="80"/>
      <c r="D299" s="81"/>
      <c r="E299" s="105"/>
      <c r="F299" s="103">
        <f t="shared" si="24"/>
        <v>0</v>
      </c>
      <c r="G299" s="105"/>
      <c r="H299" s="105">
        <f t="shared" si="25"/>
        <v>0</v>
      </c>
      <c r="I299" s="104" t="str">
        <f t="shared" si="26"/>
        <v>OK</v>
      </c>
      <c r="J299" s="105"/>
      <c r="K299" s="105">
        <f t="shared" si="27"/>
        <v>0</v>
      </c>
      <c r="L299" s="104" t="str">
        <f t="shared" si="28"/>
        <v>OK</v>
      </c>
    </row>
    <row r="300" spans="1:12" ht="15" x14ac:dyDescent="0.25">
      <c r="A300" s="80"/>
      <c r="B300" s="105" t="s">
        <v>360</v>
      </c>
      <c r="C300" s="80"/>
      <c r="D300" s="81"/>
      <c r="E300" s="105"/>
      <c r="F300" s="103">
        <f t="shared" si="24"/>
        <v>0</v>
      </c>
      <c r="G300" s="105"/>
      <c r="H300" s="105">
        <f t="shared" si="25"/>
        <v>0</v>
      </c>
      <c r="I300" s="104" t="str">
        <f t="shared" si="26"/>
        <v>OK</v>
      </c>
      <c r="J300" s="105"/>
      <c r="K300" s="105">
        <f t="shared" si="27"/>
        <v>0</v>
      </c>
      <c r="L300" s="104" t="str">
        <f t="shared" si="28"/>
        <v>OK</v>
      </c>
    </row>
    <row r="301" spans="1:12" ht="15" x14ac:dyDescent="0.25">
      <c r="A301" s="80"/>
      <c r="B301" s="106"/>
      <c r="C301" s="80"/>
      <c r="D301" s="81"/>
      <c r="E301" s="105"/>
      <c r="F301" s="105"/>
      <c r="G301" s="105"/>
      <c r="H301" s="105"/>
      <c r="I301" s="104"/>
      <c r="J301" s="105"/>
      <c r="K301" s="105"/>
      <c r="L301" s="104"/>
    </row>
    <row r="302" spans="1:12" ht="25.5" x14ac:dyDescent="0.25">
      <c r="A302" s="80"/>
      <c r="B302" s="128" t="s">
        <v>368</v>
      </c>
      <c r="C302" s="80"/>
      <c r="D302" s="80"/>
      <c r="E302" s="82"/>
      <c r="F302" s="129">
        <f>SUM(F8:F301)</f>
        <v>8277731869</v>
      </c>
      <c r="G302" s="82"/>
      <c r="H302" s="129">
        <f>SUM(H8:H301)</f>
        <v>8218959281</v>
      </c>
      <c r="I302" s="80"/>
      <c r="J302" s="82"/>
      <c r="K302" s="129">
        <f>SUM(K8:K301)</f>
        <v>8232255044</v>
      </c>
      <c r="L302" s="80"/>
    </row>
    <row r="303" spans="1:12" x14ac:dyDescent="0.25">
      <c r="A303" s="80"/>
      <c r="B303" s="108"/>
      <c r="C303" s="80"/>
      <c r="D303" s="80"/>
      <c r="E303" s="82"/>
      <c r="F303" s="109"/>
      <c r="G303" s="82"/>
      <c r="H303" s="129"/>
      <c r="I303" s="80"/>
      <c r="J303" s="82"/>
      <c r="K303" s="129"/>
      <c r="L303" s="80"/>
    </row>
    <row r="304" spans="1:12" x14ac:dyDescent="0.25">
      <c r="A304" s="80"/>
      <c r="B304" s="108" t="s">
        <v>3</v>
      </c>
      <c r="C304" s="80"/>
      <c r="D304" s="80"/>
      <c r="E304" s="82"/>
      <c r="F304" s="129">
        <v>6321292015.2700005</v>
      </c>
      <c r="G304" s="82"/>
      <c r="H304" s="129">
        <v>6276410294.21</v>
      </c>
      <c r="I304" s="80"/>
      <c r="J304" s="82"/>
      <c r="K304" s="129">
        <v>6286563607.8500004</v>
      </c>
      <c r="L304" s="80"/>
    </row>
    <row r="305" spans="1:12" x14ac:dyDescent="0.25">
      <c r="A305" s="100"/>
      <c r="B305" s="110" t="s">
        <v>12</v>
      </c>
      <c r="C305" s="111">
        <v>0.24</v>
      </c>
      <c r="D305" s="100"/>
      <c r="E305" s="107"/>
      <c r="F305" s="130">
        <f>ROUND(F$304*$C305,2)</f>
        <v>1517110083.6600001</v>
      </c>
      <c r="G305" s="112">
        <v>0.24</v>
      </c>
      <c r="H305" s="130">
        <f>ROUND(H$304*G305,0)</f>
        <v>1506338471</v>
      </c>
      <c r="I305" s="100"/>
      <c r="J305" s="112">
        <v>0.24</v>
      </c>
      <c r="K305" s="130">
        <f>ROUND(K$304*J305,0)</f>
        <v>1508775266</v>
      </c>
      <c r="L305" s="100"/>
    </row>
    <row r="306" spans="1:12" x14ac:dyDescent="0.25">
      <c r="A306" s="100"/>
      <c r="B306" s="110" t="s">
        <v>4</v>
      </c>
      <c r="C306" s="111">
        <v>0.05</v>
      </c>
      <c r="D306" s="100"/>
      <c r="E306" s="107"/>
      <c r="F306" s="130">
        <f>ROUND(F$304*$C306,2)</f>
        <v>316064600.75999999</v>
      </c>
      <c r="G306" s="112">
        <v>0.05</v>
      </c>
      <c r="H306" s="130">
        <f>ROUND(H$304*G306,0)</f>
        <v>313820515</v>
      </c>
      <c r="I306" s="100"/>
      <c r="J306" s="112">
        <v>0.05</v>
      </c>
      <c r="K306" s="130">
        <f t="shared" ref="K306:K307" si="29">ROUND(K$304*J306,0)</f>
        <v>314328180</v>
      </c>
      <c r="L306" s="100"/>
    </row>
    <row r="307" spans="1:12" x14ac:dyDescent="0.25">
      <c r="A307" s="100"/>
      <c r="B307" s="110" t="s">
        <v>13</v>
      </c>
      <c r="C307" s="111">
        <v>0.01</v>
      </c>
      <c r="D307" s="100"/>
      <c r="E307" s="107"/>
      <c r="F307" s="130">
        <f>ROUND(F$304*$C307,2)</f>
        <v>63212920.149999999</v>
      </c>
      <c r="G307" s="112">
        <v>0.01</v>
      </c>
      <c r="H307" s="130">
        <f>ROUND(H$304*G307,0)</f>
        <v>62764103</v>
      </c>
      <c r="I307" s="100"/>
      <c r="J307" s="112">
        <v>0.01</v>
      </c>
      <c r="K307" s="130">
        <f t="shared" si="29"/>
        <v>62865636</v>
      </c>
      <c r="L307" s="100"/>
    </row>
    <row r="308" spans="1:12" x14ac:dyDescent="0.25">
      <c r="A308" s="100"/>
      <c r="B308" s="113" t="s">
        <v>5</v>
      </c>
      <c r="C308" s="114">
        <f>SUM(C305:C307)</f>
        <v>0.3</v>
      </c>
      <c r="D308" s="100"/>
      <c r="E308" s="107"/>
      <c r="F308" s="131">
        <f>SUM(F305:F307)</f>
        <v>1896387604.5700002</v>
      </c>
      <c r="G308" s="112">
        <f>SUM(G305:G307)</f>
        <v>0.3</v>
      </c>
      <c r="H308" s="131">
        <f>SUM(H305:H307)</f>
        <v>1882923089</v>
      </c>
      <c r="I308" s="100" t="str">
        <f>+IF(G308&lt;=$C$308,"OK","NO OK")</f>
        <v>OK</v>
      </c>
      <c r="J308" s="112">
        <f>SUM(J305:J307)</f>
        <v>0.3</v>
      </c>
      <c r="K308" s="131">
        <f>SUM(K305:K307)</f>
        <v>1885969082</v>
      </c>
      <c r="L308" s="100" t="str">
        <f>+IF(J308&lt;=$C$308,"OK","NO OK")</f>
        <v>OK</v>
      </c>
    </row>
    <row r="309" spans="1:12" x14ac:dyDescent="0.25">
      <c r="A309" s="100"/>
      <c r="B309" s="115" t="s">
        <v>6</v>
      </c>
      <c r="C309" s="116">
        <v>0.19</v>
      </c>
      <c r="D309" s="100"/>
      <c r="E309" s="107"/>
      <c r="F309" s="130">
        <f>ROUND(F304*C306*C309,2)</f>
        <v>60052274.149999999</v>
      </c>
      <c r="G309" s="112">
        <v>0.19</v>
      </c>
      <c r="H309" s="130">
        <f>ROUND(H304*G306*G309,0)</f>
        <v>59625898</v>
      </c>
      <c r="I309" s="100"/>
      <c r="J309" s="112">
        <v>0.19</v>
      </c>
      <c r="K309" s="130">
        <f>ROUND(K304*J306*J309,0)</f>
        <v>59722354</v>
      </c>
      <c r="L309" s="100"/>
    </row>
    <row r="310" spans="1:12" x14ac:dyDescent="0.25">
      <c r="A310" s="100"/>
      <c r="B310" s="117" t="s">
        <v>369</v>
      </c>
      <c r="C310" s="100"/>
      <c r="D310" s="118"/>
      <c r="E310" s="107"/>
      <c r="F310" s="131">
        <f>ROUND(F304+F308+F309,0)</f>
        <v>8277731894</v>
      </c>
      <c r="G310" s="119"/>
      <c r="H310" s="131">
        <f>ROUND(H304+H308+H309,0)</f>
        <v>8218959281</v>
      </c>
      <c r="I310" s="100"/>
      <c r="J310" s="119"/>
      <c r="K310" s="131">
        <f>ROUND(K304+K308+K309,0)</f>
        <v>8232255044</v>
      </c>
      <c r="L310" s="100"/>
    </row>
    <row r="311" spans="1:12" x14ac:dyDescent="0.25">
      <c r="A311" s="100"/>
      <c r="B311" s="117"/>
      <c r="C311" s="100"/>
      <c r="D311" s="118"/>
      <c r="E311" s="107"/>
      <c r="F311" s="131"/>
      <c r="G311" s="119"/>
      <c r="H311" s="107"/>
      <c r="I311" s="100"/>
      <c r="J311" s="119"/>
      <c r="K311" s="107"/>
      <c r="L311" s="100"/>
    </row>
    <row r="312" spans="1:12" x14ac:dyDescent="0.25">
      <c r="A312" s="100"/>
      <c r="B312" s="117" t="s">
        <v>361</v>
      </c>
      <c r="C312" s="100"/>
      <c r="D312" s="118"/>
      <c r="E312" s="107"/>
      <c r="F312" s="131"/>
      <c r="G312" s="119"/>
      <c r="H312" s="107"/>
      <c r="I312" s="100"/>
      <c r="J312" s="119"/>
      <c r="K312" s="107"/>
      <c r="L312" s="100"/>
    </row>
    <row r="313" spans="1:12" x14ac:dyDescent="0.25">
      <c r="A313" s="100"/>
      <c r="B313" s="117" t="s">
        <v>362</v>
      </c>
      <c r="C313" s="100"/>
      <c r="D313" s="118"/>
      <c r="E313" s="107"/>
      <c r="F313" s="131">
        <v>6293326</v>
      </c>
      <c r="G313" s="119"/>
      <c r="H313" s="131">
        <v>6252419</v>
      </c>
      <c r="I313" s="100"/>
      <c r="J313" s="119"/>
      <c r="K313" s="131">
        <v>6293326</v>
      </c>
      <c r="L313" s="100"/>
    </row>
    <row r="314" spans="1:12" x14ac:dyDescent="0.25">
      <c r="A314" s="80"/>
      <c r="B314" s="117" t="s">
        <v>363</v>
      </c>
      <c r="C314" s="80"/>
      <c r="D314" s="118"/>
      <c r="E314" s="82"/>
      <c r="F314" s="129">
        <v>3554909</v>
      </c>
      <c r="G314" s="132"/>
      <c r="H314" s="131">
        <v>3531802</v>
      </c>
      <c r="I314" s="80"/>
      <c r="J314" s="132"/>
      <c r="K314" s="131">
        <v>3554909</v>
      </c>
      <c r="L314" s="80"/>
    </row>
    <row r="315" spans="1:12" x14ac:dyDescent="0.25">
      <c r="A315" s="80"/>
      <c r="B315" s="117" t="s">
        <v>364</v>
      </c>
      <c r="C315" s="80"/>
      <c r="D315" s="118"/>
      <c r="E315" s="82"/>
      <c r="F315" s="129">
        <v>140484756</v>
      </c>
      <c r="G315" s="132"/>
      <c r="H315" s="131" t="e">
        <f>+#REF!</f>
        <v>#REF!</v>
      </c>
      <c r="I315" s="80"/>
      <c r="J315" s="132"/>
      <c r="K315" s="131" t="e">
        <f>+#REF!</f>
        <v>#REF!</v>
      </c>
      <c r="L315" s="80"/>
    </row>
    <row r="316" spans="1:12" x14ac:dyDescent="0.25">
      <c r="A316" s="80"/>
      <c r="B316" s="117" t="s">
        <v>365</v>
      </c>
      <c r="C316" s="80"/>
      <c r="D316" s="118"/>
      <c r="E316" s="82"/>
      <c r="F316" s="129">
        <v>681114964</v>
      </c>
      <c r="G316" s="132"/>
      <c r="H316" s="131" t="e">
        <f>+#REF!</f>
        <v>#REF!</v>
      </c>
      <c r="I316" s="80"/>
      <c r="J316" s="132"/>
      <c r="K316" s="131" t="e">
        <f>+#REF!</f>
        <v>#REF!</v>
      </c>
      <c r="L316" s="80"/>
    </row>
    <row r="317" spans="1:12" x14ac:dyDescent="0.25">
      <c r="A317" s="100"/>
      <c r="B317" s="117"/>
      <c r="C317" s="100"/>
      <c r="D317" s="118"/>
      <c r="E317" s="107"/>
      <c r="F317" s="131"/>
      <c r="G317" s="119"/>
      <c r="H317" s="130"/>
      <c r="I317" s="100"/>
      <c r="J317" s="119"/>
      <c r="K317" s="130"/>
      <c r="L317" s="100"/>
    </row>
    <row r="318" spans="1:12" x14ac:dyDescent="0.25">
      <c r="A318" s="80"/>
      <c r="B318" s="117" t="s">
        <v>366</v>
      </c>
      <c r="C318" s="80"/>
      <c r="D318" s="118"/>
      <c r="E318" s="82"/>
      <c r="F318" s="129">
        <f>SUM(F310:F317)</f>
        <v>9109179849</v>
      </c>
      <c r="G318" s="132"/>
      <c r="H318" s="130"/>
      <c r="I318" s="80"/>
      <c r="J318" s="132"/>
      <c r="K318" s="130"/>
      <c r="L318" s="80"/>
    </row>
    <row r="319" spans="1:12" x14ac:dyDescent="0.25">
      <c r="A319" s="100"/>
      <c r="B319" s="117"/>
      <c r="C319" s="100"/>
      <c r="D319" s="118"/>
      <c r="E319" s="107"/>
      <c r="F319" s="131"/>
      <c r="G319" s="119"/>
      <c r="H319" s="130"/>
      <c r="I319" s="100"/>
      <c r="J319" s="119"/>
      <c r="K319" s="130"/>
      <c r="L319" s="100"/>
    </row>
    <row r="320" spans="1:12" ht="15" x14ac:dyDescent="0.25">
      <c r="A320" s="100"/>
      <c r="B320" s="120" t="s">
        <v>46</v>
      </c>
      <c r="C320" s="100"/>
      <c r="D320" s="100"/>
      <c r="E320" s="100"/>
      <c r="F320" s="100"/>
      <c r="G320" s="80"/>
      <c r="H320" s="133" t="e">
        <f>SUM(H310:H319)</f>
        <v>#REF!</v>
      </c>
      <c r="I320" s="104" t="e">
        <f>+IF(H320&lt;=$F318,"OK","NO OK")</f>
        <v>#REF!</v>
      </c>
      <c r="J320" s="80"/>
      <c r="K320" s="133" t="e">
        <f>SUM(K310:K319)</f>
        <v>#REF!</v>
      </c>
      <c r="L320" s="104" t="e">
        <f>+IF(K320&lt;=$F318,"OK","NO OK")</f>
        <v>#REF!</v>
      </c>
    </row>
    <row r="321" spans="1:12" ht="15" x14ac:dyDescent="0.25">
      <c r="A321" s="80"/>
      <c r="B321" s="121" t="s">
        <v>47</v>
      </c>
      <c r="C321" s="80"/>
      <c r="D321" s="80"/>
      <c r="E321" s="80"/>
      <c r="F321" s="80"/>
      <c r="G321" s="80"/>
      <c r="H321" s="122" t="e">
        <f>+ROUND(H320/$F318,4)</f>
        <v>#REF!</v>
      </c>
      <c r="I321" s="104" t="e">
        <f>+IF(H321&gt;=95%,"OK","NO OK")</f>
        <v>#REF!</v>
      </c>
      <c r="J321" s="80"/>
      <c r="K321" s="122" t="e">
        <f>+ROUND(K320/$F318,4)</f>
        <v>#REF!</v>
      </c>
      <c r="L321" s="104" t="e">
        <f>+IF(K321&gt;=95%,"OK","NO OK")</f>
        <v>#REF!</v>
      </c>
    </row>
    <row r="322" spans="1:12" x14ac:dyDescent="0.25">
      <c r="A322" s="80"/>
      <c r="B322" s="121" t="s">
        <v>48</v>
      </c>
      <c r="C322" s="80"/>
      <c r="D322" s="80"/>
      <c r="E322" s="80"/>
      <c r="F322" s="80"/>
      <c r="G322" s="80"/>
      <c r="H322" s="129">
        <v>9045002680</v>
      </c>
      <c r="I322" s="80"/>
      <c r="J322" s="80"/>
      <c r="K322" s="109">
        <v>9059184370</v>
      </c>
      <c r="L322" s="80"/>
    </row>
    <row r="323" spans="1:12" x14ac:dyDescent="0.25">
      <c r="A323" s="80"/>
      <c r="B323" s="121" t="s">
        <v>49</v>
      </c>
      <c r="C323" s="80"/>
      <c r="D323" s="80"/>
      <c r="E323" s="80"/>
      <c r="F323" s="80"/>
      <c r="G323" s="80"/>
      <c r="H323" s="109" t="e">
        <f>+ABS(H320-H322)</f>
        <v>#REF!</v>
      </c>
      <c r="I323" s="80"/>
      <c r="J323" s="80"/>
      <c r="K323" s="109" t="e">
        <f>+ABS(K320-K322)</f>
        <v>#REF!</v>
      </c>
      <c r="L323" s="80"/>
    </row>
    <row r="324" spans="1:12" ht="15" x14ac:dyDescent="0.25">
      <c r="A324" s="80"/>
      <c r="B324" s="121" t="s">
        <v>50</v>
      </c>
      <c r="C324" s="80"/>
      <c r="D324" s="80"/>
      <c r="E324" s="80"/>
      <c r="F324" s="80"/>
      <c r="G324" s="80"/>
      <c r="H324" s="134" t="e">
        <f>+H323/H322</f>
        <v>#REF!</v>
      </c>
      <c r="I324" s="123" t="e">
        <f>+IF(H324&gt;0.1%,"NO OK","OK")</f>
        <v>#REF!</v>
      </c>
      <c r="J324" s="80"/>
      <c r="K324" s="134" t="e">
        <f>+K323/K322</f>
        <v>#REF!</v>
      </c>
      <c r="L324" s="123" t="e">
        <f>+IF(K324&gt;0.1%,"NO OK","OK")</f>
        <v>#REF!</v>
      </c>
    </row>
    <row r="325" spans="1:12" ht="15" x14ac:dyDescent="0.25">
      <c r="A325" s="80"/>
      <c r="B325" s="121" t="s">
        <v>51</v>
      </c>
      <c r="C325" s="80"/>
      <c r="D325" s="80"/>
      <c r="E325" s="80"/>
      <c r="F325" s="80"/>
      <c r="G325" s="80"/>
      <c r="H325" s="80"/>
      <c r="I325" s="123" t="s">
        <v>15</v>
      </c>
      <c r="J325" s="80"/>
      <c r="K325" s="80"/>
      <c r="L325" s="123" t="s">
        <v>15</v>
      </c>
    </row>
    <row r="326" spans="1:12" ht="15" x14ac:dyDescent="0.25">
      <c r="A326" s="80"/>
      <c r="B326" s="121" t="s">
        <v>52</v>
      </c>
      <c r="C326" s="80"/>
      <c r="D326" s="80"/>
      <c r="E326" s="80"/>
      <c r="F326" s="80"/>
      <c r="G326" s="396" t="e">
        <f>+IF(I320="OK",IF(I321="OK",IF(I324="OK",IF(I325="OK",IF(I308="OK","SI","NO"),"NO"),"NO"),"NO"),"NO")</f>
        <v>#REF!</v>
      </c>
      <c r="H326" s="397"/>
      <c r="I326" s="398"/>
      <c r="J326" s="396" t="e">
        <f>+IF(L320="OK",IF(L321="OK",IF(L324="OK",IF(L325="OK",IF(L308="OK","SI","NO"),"NO"),"NO"),"NO"),"NO")</f>
        <v>#REF!</v>
      </c>
      <c r="K326" s="397"/>
      <c r="L326" s="398"/>
    </row>
    <row r="328" spans="1:12" ht="15.75" x14ac:dyDescent="0.25">
      <c r="B328" s="32" t="s">
        <v>35</v>
      </c>
      <c r="G328" s="32"/>
      <c r="H328" s="40"/>
      <c r="I328" s="40"/>
      <c r="J328" s="32"/>
      <c r="K328" s="40"/>
      <c r="L328" s="40"/>
    </row>
    <row r="329" spans="1:12" x14ac:dyDescent="0.25">
      <c r="G329" s="39"/>
      <c r="H329" s="40"/>
      <c r="I329" s="40"/>
      <c r="J329" s="39"/>
      <c r="K329" s="40"/>
      <c r="L329" s="40"/>
    </row>
    <row r="330" spans="1:12" x14ac:dyDescent="0.25">
      <c r="G330" s="39"/>
      <c r="H330" s="40"/>
      <c r="I330" s="40"/>
      <c r="J330" s="39"/>
      <c r="K330" s="40"/>
      <c r="L330" s="40"/>
    </row>
    <row r="331" spans="1:12" x14ac:dyDescent="0.25">
      <c r="G331" s="39"/>
      <c r="H331" s="40"/>
      <c r="I331" s="40"/>
      <c r="J331" s="39"/>
      <c r="K331" s="40"/>
      <c r="L331" s="40"/>
    </row>
    <row r="332" spans="1:12" ht="15.75" x14ac:dyDescent="0.25">
      <c r="B332" s="42" t="s">
        <v>36</v>
      </c>
      <c r="C332" s="42"/>
      <c r="G332" s="42"/>
      <c r="H332" s="40"/>
      <c r="I332" s="42"/>
      <c r="J332" s="42"/>
      <c r="K332" s="40"/>
      <c r="L332" s="42"/>
    </row>
    <row r="333" spans="1:12" ht="15.75" x14ac:dyDescent="0.25">
      <c r="B333" s="43" t="s">
        <v>70</v>
      </c>
      <c r="C333" s="43"/>
      <c r="G333" s="43"/>
      <c r="H333" s="40"/>
      <c r="I333" s="43"/>
      <c r="J333" s="43"/>
      <c r="K333" s="40"/>
      <c r="L333" s="43"/>
    </row>
    <row r="334" spans="1:12" ht="15.75" x14ac:dyDescent="0.25">
      <c r="B334" s="43"/>
      <c r="G334" s="43"/>
      <c r="H334" s="40"/>
      <c r="I334" s="40"/>
      <c r="J334" s="43"/>
      <c r="K334" s="40"/>
      <c r="L334" s="40"/>
    </row>
    <row r="335" spans="1:12" ht="15.75" x14ac:dyDescent="0.25">
      <c r="B335" s="43"/>
      <c r="G335" s="43"/>
      <c r="H335" s="44"/>
      <c r="I335" s="44"/>
      <c r="J335" s="43"/>
      <c r="K335" s="44"/>
      <c r="L335" s="44"/>
    </row>
    <row r="336" spans="1:12" ht="15.75" x14ac:dyDescent="0.25">
      <c r="B336" s="43"/>
      <c r="G336" s="43"/>
      <c r="H336" s="44"/>
      <c r="I336" s="44"/>
      <c r="J336" s="43"/>
      <c r="K336" s="44"/>
      <c r="L336" s="44"/>
    </row>
    <row r="337" spans="2:12" ht="15.75" x14ac:dyDescent="0.25">
      <c r="B337" s="42" t="s">
        <v>37</v>
      </c>
      <c r="C337" s="42"/>
      <c r="G337" s="42"/>
      <c r="H337" s="42"/>
      <c r="I337" s="42"/>
      <c r="J337" s="42"/>
      <c r="K337" s="42"/>
      <c r="L337" s="42"/>
    </row>
    <row r="338" spans="2:12" ht="15.75" x14ac:dyDescent="0.25">
      <c r="B338" s="43" t="s">
        <v>38</v>
      </c>
      <c r="C338" s="43"/>
      <c r="G338" s="43"/>
      <c r="H338" s="44"/>
      <c r="I338" s="44"/>
      <c r="J338" s="43"/>
      <c r="K338" s="44"/>
      <c r="L338" s="44"/>
    </row>
    <row r="339" spans="2:12" ht="15.75" x14ac:dyDescent="0.25">
      <c r="B339" s="43" t="s">
        <v>39</v>
      </c>
      <c r="G339" s="43"/>
      <c r="H339" s="44"/>
      <c r="I339" s="44"/>
      <c r="J339" s="43"/>
      <c r="K339" s="44"/>
      <c r="L339" s="44"/>
    </row>
  </sheetData>
  <mergeCells count="15">
    <mergeCell ref="A5:F5"/>
    <mergeCell ref="G5:I5"/>
    <mergeCell ref="J5:L5"/>
    <mergeCell ref="A1:F1"/>
    <mergeCell ref="A2:F2"/>
    <mergeCell ref="A3:F4"/>
    <mergeCell ref="G3:I4"/>
    <mergeCell ref="J3:L4"/>
    <mergeCell ref="G326:I326"/>
    <mergeCell ref="J326:L326"/>
    <mergeCell ref="K6:K7"/>
    <mergeCell ref="A6:F6"/>
    <mergeCell ref="G6:G7"/>
    <mergeCell ref="H6:H7"/>
    <mergeCell ref="J6:J7"/>
  </mergeCells>
  <conditionalFormatting sqref="I9 I301 I11 I13 I15 I17 I19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181 I183 I185 I187 I189 I191 I193 I195 I197 I199 I201 I203 I205 I207 I209 I211 I213 I215 I217 I219 I221 I223 I225 I227 I229 I231 I233 I235 I237 I239 I241 I243 I245 I247 I249 I251 I253 I255 I257 I259 I261 I263 I265 I267 I269 I271 I273 I275 I277 I279 I281 I283 I285 I287 I289 I291 I293 I295 I297 I299">
    <cfRule type="containsText" dxfId="53" priority="41" operator="containsText" text="NO OK">
      <formula>NOT(ISERROR(SEARCH("NO OK",I9)))</formula>
    </cfRule>
  </conditionalFormatting>
  <conditionalFormatting sqref="I324">
    <cfRule type="containsText" dxfId="52" priority="40" operator="containsText" text="NO OK">
      <formula>NOT(ISERROR(SEARCH("NO OK",I324)))</formula>
    </cfRule>
  </conditionalFormatting>
  <conditionalFormatting sqref="I320:I321">
    <cfRule type="containsText" dxfId="51" priority="39" operator="containsText" text="NO OK">
      <formula>NOT(ISERROR(SEARCH("NO OK",I320)))</formula>
    </cfRule>
  </conditionalFormatting>
  <conditionalFormatting sqref="I325">
    <cfRule type="containsText" dxfId="50" priority="38" operator="containsText" text="NO OK">
      <formula>NOT(ISERROR(SEARCH("NO OK",I325)))</formula>
    </cfRule>
  </conditionalFormatting>
  <conditionalFormatting sqref="I308">
    <cfRule type="cellIs" dxfId="49" priority="37" operator="equal">
      <formula>"NO OK"</formula>
    </cfRule>
  </conditionalFormatting>
  <conditionalFormatting sqref="G326">
    <cfRule type="containsText" dxfId="48" priority="36" operator="containsText" text="NO">
      <formula>NOT(ISERROR(SEARCH("NO",G326)))</formula>
    </cfRule>
  </conditionalFormatting>
  <conditionalFormatting sqref="L9 L301 L11 L13 L15 L17 L19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L201 L203 L205 L207 L209 L211 L213 L215 L217 L219 L221 L223 L225 L227 L229 L231 L233 L235 L237 L239 L241 L243 L245 L247 L249 L251 L253 L255 L257 L259 L261 L263 L265 L267 L269 L271 L273 L275 L277 L279 L281 L283 L285 L287 L289 L291 L293 L295 L297 L299">
    <cfRule type="containsText" dxfId="47" priority="35" operator="containsText" text="NO OK">
      <formula>NOT(ISERROR(SEARCH("NO OK",L9)))</formula>
    </cfRule>
  </conditionalFormatting>
  <conditionalFormatting sqref="L324">
    <cfRule type="containsText" dxfId="46" priority="34" operator="containsText" text="NO OK">
      <formula>NOT(ISERROR(SEARCH("NO OK",L324)))</formula>
    </cfRule>
  </conditionalFormatting>
  <conditionalFormatting sqref="L321">
    <cfRule type="containsText" dxfId="45" priority="33" operator="containsText" text="NO OK">
      <formula>NOT(ISERROR(SEARCH("NO OK",L321)))</formula>
    </cfRule>
  </conditionalFormatting>
  <conditionalFormatting sqref="L325">
    <cfRule type="containsText" dxfId="44" priority="32" operator="containsText" text="NO OK">
      <formula>NOT(ISERROR(SEARCH("NO OK",L325)))</formula>
    </cfRule>
  </conditionalFormatting>
  <conditionalFormatting sqref="L308">
    <cfRule type="cellIs" dxfId="43" priority="31" operator="equal">
      <formula>"NO OK"</formula>
    </cfRule>
  </conditionalFormatting>
  <conditionalFormatting sqref="J326">
    <cfRule type="containsText" dxfId="42" priority="30" operator="containsText" text="NO">
      <formula>NOT(ISERROR(SEARCH("NO",J326)))</formula>
    </cfRule>
  </conditionalFormatting>
  <conditionalFormatting sqref="G326:L326">
    <cfRule type="containsText" dxfId="41" priority="23" operator="containsText" text="SI">
      <formula>NOT(ISERROR(SEARCH("SI",G326)))</formula>
    </cfRule>
  </conditionalFormatting>
  <conditionalFormatting sqref="I10 I12 I14 I16 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182 I184 I186 I188 I190 I192 I194 I196 I198 I200 I202 I204 I206 I208 I210 I212 I214 I216 I218 I220 I222 I224 I226 I228 I230 I232 I234 I236 I238 I240 I242 I244 I246 I248 I250 I252 I254 I256 I258 I260 I262 I264 I266 I268 I270 I272 I274 I276 I278 I280 I282 I284 I286 I288 I290 I292 I294 I296 I298 I300">
    <cfRule type="containsText" dxfId="40" priority="7"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202 L204 L206 L208 L210 L212 L214 L216 L218 L220 L222 L224 L226 L228 L230 L232 L234 L236 L238 L240 L242 L244 L246 L248 L250 L252 L254 L256 L258 L260 L262 L264 L266 L268 L270 L272 L274 L276 L278 L280 L282 L284 L286 L288 L290 L292 L294 L296 L298 L300">
    <cfRule type="containsText" dxfId="39" priority="6" operator="containsText" text="NO OK">
      <formula>NOT(ISERROR(SEARCH("NO OK",L10)))</formula>
    </cfRule>
  </conditionalFormatting>
  <conditionalFormatting sqref="L320">
    <cfRule type="containsText" dxfId="38" priority="1" operator="containsText" text="NO OK">
      <formula>NOT(ISERROR(SEARCH("NO OK",L320)))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ACTA DE APERTURA</vt:lpstr>
      <vt:lpstr>VERIFICACIÓN JURÍDICA</vt:lpstr>
      <vt:lpstr>VERIFICACIÓN FINANCIERA</vt:lpstr>
      <vt:lpstr>VERIFICACIÓN TÉCNICA</vt:lpstr>
      <vt:lpstr>VTE</vt:lpstr>
      <vt:lpstr>CORREC. ARITM. GENERAL1</vt:lpstr>
      <vt:lpstr>CORREC. ARITM. GENERAL</vt:lpstr>
      <vt:lpstr>'VERIFICACIÓN TÉCNICA'!Área_de_impresión</vt:lpstr>
      <vt:lpstr>VTE!Área_de_impresión</vt:lpstr>
      <vt:lpstr>'VERIFICACIÓN TÉCNICA'!formula</vt:lpstr>
      <vt:lpstr>'VERIFICACIÓN TÉCNICA'!Títulos_a_imprimir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2020-08-12T03:22:10Z</dcterms:modified>
</cp:coreProperties>
</file>